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45" windowWidth="12000" windowHeight="6420" tabRatio="864" activeTab="0"/>
  </bookViews>
  <sheets>
    <sheet name="Кількість суб.госп." sheetId="25" r:id="rId1"/>
    <sheet name="Зведений звіт" sheetId="14" r:id="rId2"/>
    <sheet name="у т.ч. монополісти + 50 млн" sheetId="2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localSheetId="2" hidden="1">#REF!</definedName>
    <definedName name="__123Graph_XGRAPH3" hidden="1">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 localSheetId="2">#REF!</definedName>
    <definedName name="BuiltIn_Print_Area___1___1">#REF!</definedName>
    <definedName name="ClDate">'[6]Inform'!$E$6</definedName>
    <definedName name="ClDate_21">'[7]Inform'!$E$6</definedName>
    <definedName name="ClDate_25">'[7]Inform'!$E$6</definedName>
    <definedName name="ClDate_6">'[8]Inform'!$E$6</definedName>
    <definedName name="CompName">'[6]Inform'!$F$2</definedName>
    <definedName name="CompName_21">'[7]Inform'!$F$2</definedName>
    <definedName name="CompName_25">'[7]Inform'!$F$2</definedName>
    <definedName name="CompName_6">'[8]Inform'!$F$2</definedName>
    <definedName name="CompNameE">'[6]Inform'!$G$2</definedName>
    <definedName name="CompNameE_21">'[7]Inform'!$G$2</definedName>
    <definedName name="CompNameE_25">'[7]Inform'!$G$2</definedName>
    <definedName name="CompNameE_6">'[8]Inform'!$G$2</definedName>
    <definedName name="Cost_Category_National_ID" localSheetId="2">#REF!</definedName>
    <definedName name="Cost_Category_National_ID">#REF!</definedName>
    <definedName name="Cе511" localSheetId="2">#REF!</definedName>
    <definedName name="Cе511">#REF!</definedName>
    <definedName name="d">'[9]МТР Газ України'!$B$4</definedName>
    <definedName name="dCPIb" localSheetId="2">#REF!</definedName>
    <definedName name="dCPIb">#REF!</definedName>
    <definedName name="dPPIb" localSheetId="2">#REF!</definedName>
    <definedName name="dPPIb">#REF!</definedName>
    <definedName name="ds" localSheetId="2">#REF!</definedName>
    <definedName name="ds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2">#REF!</definedName>
    <definedName name="ij1sssss">#REF!</definedName>
    <definedName name="LastItem">'[14]Лист1'!$A$1</definedName>
    <definedName name="Load">'[15]МТР Газ України'!$B$4</definedName>
    <definedName name="Load_ID">'[16]МТР Газ України'!$B$4</definedName>
    <definedName name="Load_ID_10" localSheetId="2">#REF!</definedName>
    <definedName name="Load_ID_10">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'[6]Inform'!$E$5</definedName>
    <definedName name="OpDate_21">'[7]Inform'!$E$5</definedName>
    <definedName name="OpDate_25">'[7]Inform'!$E$5</definedName>
    <definedName name="OpDate_6">'[8]Inform'!$E$5</definedName>
    <definedName name="QR">'[23]Inform'!$E$5</definedName>
    <definedName name="qw">'[5]Inform'!$E$5</definedName>
    <definedName name="qwert">'[5]Inform'!$G$2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2">#REF!</definedName>
    <definedName name="SU_ID">#REF!</definedName>
    <definedName name="Time_ID">'[16]МТР Газ України'!$B$1</definedName>
    <definedName name="Time_ID_10" localSheetId="2">#REF!</definedName>
    <definedName name="Time_ID_10">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2">#REF!</definedName>
    <definedName name="Time_ID0_10">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2">#REF!</definedName>
    <definedName name="ttttttt">#REF!</definedName>
    <definedName name="Unit">'[6]Inform'!$E$38</definedName>
    <definedName name="Unit_21">'[7]Inform'!$E$38</definedName>
    <definedName name="Unit_25">'[7]Inform'!$E$38</definedName>
    <definedName name="Unit_6">'[8]Inform'!$E$38</definedName>
    <definedName name="WQER">'[24]МТР Газ України'!$B$4</definedName>
    <definedName name="wr">'[24]МТР Газ України'!$B$4</definedName>
    <definedName name="yyyy" localSheetId="2">#REF!</definedName>
    <definedName name="yyyy">#REF!</definedName>
    <definedName name="zx">'[4]МТР Газ України'!$F$1</definedName>
    <definedName name="zxc">'[5]Inform'!$E$38</definedName>
    <definedName name="а" localSheetId="2">#REF!</definedName>
    <definedName name="а">#REF!</definedName>
    <definedName name="ав" localSheetId="2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 localSheetId="2">#REF!</definedName>
    <definedName name="ватт">#REF!</definedName>
    <definedName name="Д">'[15]МТР Газ України'!$B$4</definedName>
    <definedName name="е" localSheetId="2">#REF!</definedName>
    <definedName name="е">#REF!</definedName>
    <definedName name="є" localSheetId="2">#REF!</definedName>
    <definedName name="є">#REF!</definedName>
    <definedName name="Заголовки_для_печати_МИ">'[28]1993'!$A$1:$IV$3,'[28]1993'!$A$1:$A$65536</definedName>
    <definedName name="і">'[29]Inform'!$F$2</definedName>
    <definedName name="ів" localSheetId="2">#REF!</definedName>
    <definedName name="ів">#REF!</definedName>
    <definedName name="ів___0" localSheetId="2">#REF!</definedName>
    <definedName name="ів___0">#REF!</definedName>
    <definedName name="ів_22" localSheetId="2">#REF!</definedName>
    <definedName name="ів_22">#REF!</definedName>
    <definedName name="ів_26" localSheetId="2">#REF!</definedName>
    <definedName name="ів_26">#REF!</definedName>
    <definedName name="іваіа" localSheetId="2">#REF!</definedName>
    <definedName name="іваіа">#REF!</definedName>
    <definedName name="іваф" localSheetId="2">#REF!</definedName>
    <definedName name="іваф">#REF!</definedName>
    <definedName name="івів">'[12]МТР Газ України'!$B$1</definedName>
    <definedName name="іцу">'[23]Inform'!$G$2</definedName>
    <definedName name="йуц" localSheetId="2">#REF!</definedName>
    <definedName name="йуц">#REF!</definedName>
    <definedName name="йцу" localSheetId="2">#REF!</definedName>
    <definedName name="йцу">#REF!</definedName>
    <definedName name="йцуйй" localSheetId="2">#REF!</definedName>
    <definedName name="йцуйй">#REF!</definedName>
    <definedName name="йцукц" localSheetId="2">#REF!</definedName>
    <definedName name="йцукц">#REF!</definedName>
    <definedName name="КЕ" localSheetId="2">#REF!</definedName>
    <definedName name="КЕ">#REF!</definedName>
    <definedName name="КЕ___0" localSheetId="2">#REF!</definedName>
    <definedName name="КЕ___0">#REF!</definedName>
    <definedName name="КЕ_22" localSheetId="2">#REF!</definedName>
    <definedName name="КЕ_22">#REF!</definedName>
    <definedName name="КЕ_26" localSheetId="2">#REF!</definedName>
    <definedName name="КЕ_26">#REF!</definedName>
    <definedName name="кен" localSheetId="2">#REF!</definedName>
    <definedName name="кен">#REF!</definedName>
    <definedName name="л" localSheetId="2">#REF!</definedName>
    <definedName name="л">#REF!</definedName>
    <definedName name="_xlnm.Print_Area" localSheetId="1">'Зведений звіт'!$A$1:$H$145</definedName>
    <definedName name="_xlnm.Print_Area" localSheetId="2">'у т.ч. монополісти + 50 млн'!$A$1:$H$145</definedName>
    <definedName name="п" localSheetId="2">#REF!</definedName>
    <definedName name="п">#REF!</definedName>
    <definedName name="пдв">'[15]МТР Газ України'!$B$4</definedName>
    <definedName name="пдв_утг">'[15]МТР Газ України'!$F$1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'[31]Inform'!$E$6</definedName>
    <definedName name="р" localSheetId="2">#REF!</definedName>
    <definedName name="р">#REF!</definedName>
    <definedName name="т">'[32]Inform'!$E$6</definedName>
    <definedName name="тариф">'[33]Inform'!$G$2</definedName>
    <definedName name="уйцукйцуйу" localSheetId="2">#REF!</definedName>
    <definedName name="уйцукйцуйу">#REF!</definedName>
    <definedName name="уке">'[34]Inform'!$G$2</definedName>
    <definedName name="УТГ">'[15]МТР Газ України'!$B$4</definedName>
    <definedName name="фів">'[24]МТР Газ України'!$B$4</definedName>
    <definedName name="фіваіф" localSheetId="2">#REF!</definedName>
    <definedName name="фіваіф">#REF!</definedName>
    <definedName name="фф">'[26]МТР Газ України'!$F$1</definedName>
    <definedName name="ц" localSheetId="2">#REF!</definedName>
    <definedName name="ц">#REF!</definedName>
    <definedName name="ччч" localSheetId="2">#REF!</definedName>
    <definedName name="ччч">#REF!</definedName>
    <definedName name="ш" localSheetId="2">#REF!</definedName>
    <definedName name="ш">#REF!</definedName>
    <definedName name="_xlnm.Print_Titles" localSheetId="1">'Зведений звіт'!$7:$9</definedName>
    <definedName name="_xlnm.Print_Titles" localSheetId="2">'у т.ч. монополісти + 50 млн'!$7:$9</definedName>
  </definedNames>
  <calcPr calcId="162913"/>
</workbook>
</file>

<file path=xl/sharedStrings.xml><?xml version="1.0" encoding="utf-8"?>
<sst xmlns="http://schemas.openxmlformats.org/spreadsheetml/2006/main" count="453" uniqueCount="184">
  <si>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</si>
  <si>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</si>
  <si>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</si>
  <si>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</si>
  <si>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</si>
  <si>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</si>
  <si>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</si>
  <si>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</si>
  <si>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витрати на страхові послуги</t>
  </si>
  <si>
    <t>витрати на аудиторські послуги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</si>
  <si>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</si>
  <si>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</si>
  <si>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</si>
  <si>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</si>
  <si>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</si>
  <si>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</si>
  <si>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</si>
  <si>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</si>
  <si>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</si>
  <si>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</si>
  <si>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</si>
  <si>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</si>
  <si>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</si>
  <si>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</si>
  <si>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</si>
  <si>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>витрати, пов'язані з використанням власних службових автомобілів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</si>
  <si>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</si>
  <si>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</si>
  <si>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</si>
  <si>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</si>
  <si>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</si>
  <si>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</si>
  <si>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</si>
  <si>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</si>
  <si>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</si>
  <si>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</si>
  <si>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</si>
  <si>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</si>
  <si>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</si>
  <si>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Перенесено з додаткового капіталу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</si>
  <si>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</si>
  <si>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</si>
  <si>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</si>
  <si>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</si>
  <si>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IV. Капітальні інвестиції</t>
  </si>
  <si>
    <t>VI. Звіт про фінансовий стан</t>
  </si>
  <si>
    <t>V. Коефіцієнтний аналіз</t>
  </si>
  <si>
    <t>курсові різниці</t>
  </si>
  <si>
    <t>2012/1</t>
  </si>
  <si>
    <t>Адміністративні витрати, у тому числі:</t>
  </si>
  <si>
    <t>Рентабельність EBITDA</t>
  </si>
  <si>
    <t>Чистий  фінансовий результат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</si>
  <si>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</si>
  <si>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</si>
  <si>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</si>
  <si>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Звітний квартал</t>
  </si>
  <si>
    <t>Додаток 3</t>
  </si>
  <si>
    <t>факт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</si>
  <si>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</si>
  <si>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</si>
  <si>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</si>
  <si>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</si>
  <si>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</si>
  <si>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</si>
  <si>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</si>
  <si>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</si>
  <si>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</si>
  <si>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</si>
  <si>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</si>
  <si>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</si>
  <si>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</si>
  <si>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Зведені показники виконання фінансових планів</t>
  </si>
  <si>
    <t>(тис. гривень)</t>
  </si>
  <si>
    <t>Інші операційні доходи, у тому числі:</t>
  </si>
  <si>
    <t>Інші операційні витрати, у тому числі:</t>
  </si>
  <si>
    <t>нетипові операційні доходи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</si>
  <si>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</si>
  <si>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</si>
  <si>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</si>
  <si>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</si>
  <si>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</si>
  <si>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</si>
  <si>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</si>
  <si>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</si>
  <si>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Власні кошти</t>
  </si>
  <si>
    <t>Інші джерела</t>
  </si>
  <si>
    <t>Інші фонди</t>
  </si>
  <si>
    <t>Інші цілі</t>
  </si>
  <si>
    <t>4000/1</t>
  </si>
  <si>
    <t>4000/2</t>
  </si>
  <si>
    <t>4000/3</t>
  </si>
  <si>
    <t>4000/4</t>
  </si>
  <si>
    <t>Рентабельність діяльності</t>
  </si>
  <si>
    <t>Рентабельність активів</t>
  </si>
  <si>
    <t>Рентабельність власного капіталу</t>
  </si>
  <si>
    <t>Інші доходи, усього, у тому числі:</t>
  </si>
  <si>
    <t>Інші витрати, усього, у тому числі:</t>
  </si>
  <si>
    <t>Дохід з податку на прибуток</t>
  </si>
  <si>
    <t xml:space="preserve">Збиток від припиненої діяльності після оподаткування </t>
  </si>
  <si>
    <t>Усього витрат</t>
  </si>
  <si>
    <t>Усього доходів</t>
  </si>
  <si>
    <t>Нараховані до сплати відрахування частини чистого прибутку, усього, у тому числі: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</si>
  <si>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</si>
  <si>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</si>
  <si>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</si>
  <si>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</si>
  <si>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</si>
  <si>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</si>
  <si>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</si>
  <si>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</si>
  <si>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</si>
  <si>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</si>
  <si>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</si>
  <si>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</si>
  <si>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</si>
  <si>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</si>
  <si>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</si>
  <si>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</si>
  <si>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</si>
  <si>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</si>
  <si>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Залишок коштів на кінець періоду</t>
  </si>
  <si>
    <t>капітальний ремонт</t>
  </si>
  <si>
    <t>Коефіцієнт зносу основних засобів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</si>
  <si>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</si>
  <si>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</si>
  <si>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</si>
  <si>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</si>
  <si>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</si>
  <si>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</si>
  <si>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</si>
  <si>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</si>
  <si>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</si>
  <si>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</si>
  <si>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</si>
  <si>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</si>
  <si>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</si>
  <si>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</si>
  <si>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</si>
  <si>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</si>
  <si>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</si>
  <si>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</si>
  <si>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</si>
  <si>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</si>
  <si>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</si>
  <si>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</si>
  <si>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</si>
  <si>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</si>
  <si>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</si>
  <si>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</si>
  <si>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</si>
  <si>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</si>
  <si>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</si>
  <si>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</si>
  <si>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</si>
  <si>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</si>
  <si>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</si>
  <si>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8020</t>
  </si>
  <si>
    <t>8021</t>
  </si>
  <si>
    <t>8022</t>
  </si>
  <si>
    <t>8023</t>
  </si>
  <si>
    <t>Зведені показники виконання фінансових планів підприємствами державного сектору економіки</t>
  </si>
  <si>
    <t>Чистий фінансовий результат</t>
  </si>
  <si>
    <t>Середньомісячні витрати на оплату праці одного працівника (гривень)</t>
  </si>
  <si>
    <t>8005</t>
  </si>
  <si>
    <t>8004</t>
  </si>
  <si>
    <t>керівник</t>
  </si>
  <si>
    <t>члени наглядової ради</t>
  </si>
  <si>
    <t>члени правління</t>
  </si>
  <si>
    <t>за І квартал 2019 року</t>
  </si>
  <si>
    <t>Зведена інформація</t>
  </si>
  <si>
    <t>Звітували про виконання фінансових планів (по затвердженим та незатвердженим фінансовим планам)</t>
  </si>
  <si>
    <t>із них, кількість підприємств, що працювали:</t>
  </si>
  <si>
    <t>Кількість підприємств, які не виконали фінансові плани за показником "Фінансовий результат до оподаткування"</t>
  </si>
  <si>
    <t>Кількість розірваних контрактів з керівниками підприємств</t>
  </si>
  <si>
    <r>
      <t xml:space="preserve"> прибутково
</t>
    </r>
    <r>
      <rPr>
        <sz val="10"/>
        <rFont val="Times New Roman"/>
        <family val="1"/>
      </rPr>
      <t>(за рядком 1201)</t>
    </r>
  </si>
  <si>
    <r>
      <t xml:space="preserve"> збитково
</t>
    </r>
    <r>
      <rPr>
        <sz val="10"/>
        <rFont val="Times New Roman"/>
        <family val="1"/>
      </rPr>
      <t>(за рядком 1202)</t>
    </r>
  </si>
  <si>
    <r>
      <t xml:space="preserve">на межі беззбитковості
</t>
    </r>
    <r>
      <rPr>
        <sz val="10"/>
        <rFont val="Times New Roman"/>
        <family val="1"/>
      </rPr>
      <t xml:space="preserve">(за рядками 1201 прибуток - 0,
1202 збиток - 0) </t>
    </r>
    <r>
      <rPr>
        <sz val="12"/>
        <rFont val="Times New Roman"/>
        <family val="1"/>
      </rPr>
      <t xml:space="preserve"> </t>
    </r>
  </si>
  <si>
    <t>Підприємства державного сектору економіки</t>
  </si>
  <si>
    <t>у т. ч. підприємства, що є суб'єктами природних монополій та підприємства, плановий розрахунковий обсяг чистого прибутку яких перевищує 50 млн гривень</t>
  </si>
  <si>
    <t>підприємств, що є суб'єктами природних монополій та підприємств,</t>
  </si>
  <si>
    <t>плановий розрахунковий обсяг чистого прибутку яких перевищує 50 млн гривень</t>
  </si>
  <si>
    <t>Кількість підприємств, яким затверджено фінансові плани на 2019 рік</t>
  </si>
  <si>
    <t>щодо кількості підприємств державного сектору економіки за І квартал 2019 року</t>
  </si>
  <si>
    <t>* Різниця між кількістю підприємств, яким було затверджено фінансові плани на 2019 рік та кількістю підприємств, які звітували про виконання фінансових планів, виникла з причин наявності підприємств, які не провадили господарську діяльність або не подали звіти з причин припинення діяльності або ліквідації, реорганізації, банкрутства, санації тощо. Також мають місце випадки, коли підприємства працювали та звітували без затвердженого в установленому порядку фінансового плану.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</si>
</sst>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0.0"/>
  </numFmts>
  <fonts count="7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9"/>
      <name val="Times New Roman"/>
      <family val="1"/>
    </font>
    <font>
      <sz val="10"/>
      <name val="Times New Roman CE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double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2" borderId="0" applyNumberFormat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6" fillId="8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5" borderId="0" applyNumberFormat="0" applyBorder="0" applyAlignment="0" applyProtection="0"/>
    <xf numFmtId="0" fontId="2" fillId="5" borderId="0" applyNumberFormat="0" applyBorder="0" applyAlignment="0" applyProtection="0"/>
    <xf numFmtId="0" fontId="26" fillId="8" borderId="0" applyNumberFormat="0" applyBorder="0" applyAlignment="0" applyProtection="0"/>
    <xf numFmtId="0" fontId="2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7" fillId="12" borderId="0" applyNumberFormat="0" applyBorder="0" applyAlignment="0" applyProtection="0"/>
    <xf numFmtId="0" fontId="9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0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165" fontId="1" fillId="0" borderId="0" applyFont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21" fillId="0" borderId="0" applyNumberFormat="0" applyFill="0" applyBorder="0" applyAlignment="0" applyProtection="0"/>
    <xf numFmtId="170" fontId="29" fillId="0" borderId="0">
      <alignment/>
      <protection/>
    </xf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0" fontId="10" fillId="7" borderId="1" applyNumberFormat="0" applyAlignment="0" applyProtection="0"/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49" fontId="31" fillId="22" borderId="7">
      <alignment horizontal="left" vertical="center"/>
      <protection locked="0"/>
    </xf>
    <xf numFmtId="49" fontId="31" fillId="22" borderId="7">
      <alignment horizontal="left" vertical="center"/>
      <protection/>
    </xf>
    <xf numFmtId="4" fontId="31" fillId="22" borderId="7">
      <alignment horizontal="right" vertical="center"/>
      <protection locked="0"/>
    </xf>
    <xf numFmtId="4" fontId="31" fillId="22" borderId="7">
      <alignment horizontal="right" vertical="center"/>
      <protection/>
    </xf>
    <xf numFmtId="4" fontId="32" fillId="22" borderId="7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/>
    </xf>
    <xf numFmtId="4" fontId="35" fillId="22" borderId="3">
      <alignment horizontal="right" vertical="center"/>
      <protection locked="0"/>
    </xf>
    <xf numFmtId="49" fontId="28" fillId="22" borderId="3">
      <alignment horizontal="left" vertical="center"/>
      <protection locked="0"/>
    </xf>
    <xf numFmtId="49" fontId="28" fillId="22" borderId="3">
      <alignment horizontal="left" vertical="center"/>
      <protection locked="0"/>
    </xf>
    <xf numFmtId="49" fontId="28" fillId="22" borderId="3">
      <alignment horizontal="left" vertical="center"/>
      <protection/>
    </xf>
    <xf numFmtId="49" fontId="28" fillId="22" borderId="3">
      <alignment horizontal="left" vertical="center"/>
      <protection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/>
    </xf>
    <xf numFmtId="4" fontId="28" fillId="22" borderId="3">
      <alignment horizontal="right" vertical="center"/>
      <protection locked="0"/>
    </xf>
    <xf numFmtId="4" fontId="28" fillId="22" borderId="3">
      <alignment horizontal="right" vertical="center"/>
      <protection locked="0"/>
    </xf>
    <xf numFmtId="4" fontId="28" fillId="22" borderId="3">
      <alignment horizontal="right" vertical="center"/>
      <protection/>
    </xf>
    <xf numFmtId="4" fontId="28" fillId="22" borderId="3">
      <alignment horizontal="right" vertical="center"/>
      <protection/>
    </xf>
    <xf numFmtId="4" fontId="32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  <protection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/>
    </xf>
    <xf numFmtId="4" fontId="38" fillId="22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  <protection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  <protection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  <protection/>
    </xf>
    <xf numFmtId="4" fontId="40" fillId="0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  <protection/>
    </xf>
    <xf numFmtId="49" fontId="39" fillId="0" borderId="3">
      <alignment horizontal="left" vertical="center"/>
      <protection locked="0"/>
    </xf>
    <xf numFmtId="49" fontId="40" fillId="0" borderId="3">
      <alignment horizontal="left" vertical="center"/>
      <protection locked="0"/>
    </xf>
    <xf numFmtId="4" fontId="39" fillId="0" borderId="3">
      <alignment horizontal="right" vertical="center"/>
      <protection locked="0"/>
    </xf>
    <xf numFmtId="0" fontId="22" fillId="0" borderId="8" applyNumberFormat="0" applyFill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Fill="0">
      <alignment/>
      <protection locked="0"/>
    </xf>
    <xf numFmtId="0" fontId="0" fillId="24" borderId="9" applyNumberFormat="0" applyFont="0" applyAlignment="0" applyProtection="0"/>
    <xf numFmtId="4" fontId="43" fillId="7" borderId="3">
      <alignment horizontal="right" vertical="center"/>
      <protection locked="0"/>
    </xf>
    <xf numFmtId="4" fontId="43" fillId="25" borderId="3">
      <alignment horizontal="right" vertical="center"/>
      <protection locked="0"/>
    </xf>
    <xf numFmtId="4" fontId="43" fillId="20" borderId="3">
      <alignment horizontal="right" vertical="center"/>
      <protection locked="0"/>
    </xf>
    <xf numFmtId="0" fontId="11" fillId="20" borderId="10" applyNumberFormat="0" applyAlignment="0" applyProtection="0"/>
    <xf numFmtId="49" fontId="28" fillId="0" borderId="3">
      <alignment horizontal="left" vertical="center" wrapText="1"/>
      <protection locked="0"/>
    </xf>
    <xf numFmtId="49" fontId="28" fillId="0" borderId="3">
      <alignment horizontal="left" vertical="center" wrapText="1"/>
      <protection locked="0"/>
    </xf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4" borderId="0" applyNumberFormat="0" applyBorder="0" applyAlignment="0" applyProtection="0"/>
    <xf numFmtId="0" fontId="27" fillId="19" borderId="0" applyNumberFormat="0" applyBorder="0" applyAlignment="0" applyProtection="0"/>
    <xf numFmtId="0" fontId="9" fillId="19" borderId="0" applyNumberFormat="0" applyBorder="0" applyAlignment="0" applyProtection="0"/>
    <xf numFmtId="0" fontId="44" fillId="7" borderId="1" applyNumberFormat="0" applyAlignment="0" applyProtection="0"/>
    <xf numFmtId="0" fontId="10" fillId="7" borderId="1" applyNumberFormat="0" applyAlignment="0" applyProtection="0"/>
    <xf numFmtId="0" fontId="45" fillId="20" borderId="10" applyNumberFormat="0" applyAlignment="0" applyProtection="0"/>
    <xf numFmtId="0" fontId="11" fillId="20" borderId="10" applyNumberFormat="0" applyAlignment="0" applyProtection="0"/>
    <xf numFmtId="0" fontId="46" fillId="20" borderId="1" applyNumberFormat="0" applyAlignment="0" applyProtection="0"/>
    <xf numFmtId="0" fontId="12" fillId="20" borderId="1" applyNumberFormat="0" applyAlignment="0" applyProtection="0"/>
    <xf numFmtId="17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13" fillId="0" borderId="4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6" fillId="0" borderId="11" applyNumberFormat="0" applyFill="0" applyAlignment="0" applyProtection="0"/>
    <xf numFmtId="0" fontId="51" fillId="21" borderId="2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53" fillId="3" borderId="0" applyNumberFormat="0" applyBorder="0" applyAlignment="0" applyProtection="0"/>
    <xf numFmtId="0" fontId="20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4" borderId="9" applyNumberFormat="0" applyFont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22" fillId="0" borderId="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4" borderId="0" applyNumberFormat="0" applyBorder="0" applyAlignment="0" applyProtection="0"/>
    <xf numFmtId="0" fontId="24" fillId="4" borderId="0" applyNumberFormat="0" applyBorder="0" applyAlignment="0" applyProtection="0"/>
    <xf numFmtId="175" fontId="60" fillId="22" borderId="12" applyFill="0" applyBorder="0">
      <alignment horizontal="center" vertical="center" wrapText="1"/>
      <protection locked="0"/>
    </xf>
    <xf numFmtId="170" fontId="61" fillId="0" borderId="0">
      <alignment wrapText="1"/>
      <protection/>
    </xf>
    <xf numFmtId="170" fontId="29" fillId="0" borderId="0">
      <alignment wrapText="1"/>
      <protection/>
    </xf>
  </cellStyleXfs>
  <cellXfs count="129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265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2" fontId="5" fillId="25" borderId="3" xfId="0" applyNumberFormat="1" applyFont="1" applyFill="1" applyBorder="1" applyAlignment="1">
      <alignment horizontal="center" vertical="center" wrapText="1"/>
    </xf>
    <xf numFmtId="172" fontId="4" fillId="25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17" borderId="0" xfId="0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right" vertical="center"/>
    </xf>
    <xf numFmtId="169" fontId="5" fillId="0" borderId="12" xfId="0" applyNumberFormat="1" applyFont="1" applyFill="1" applyBorder="1" applyAlignment="1">
      <alignment horizontal="right" vertical="center" wrapText="1"/>
    </xf>
    <xf numFmtId="169" fontId="5" fillId="0" borderId="16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201" applyFont="1" applyFill="1" applyBorder="1" applyAlignment="1" applyProtection="1">
      <alignment horizontal="left" vertical="center" wrapText="1"/>
      <protection locked="0"/>
    </xf>
    <xf numFmtId="0" fontId="4" fillId="0" borderId="3" xfId="20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4" fillId="0" borderId="3" xfId="265" applyFont="1" applyFill="1" applyBorder="1" applyAlignment="1">
      <alignment horizontal="left" vertical="center" wrapText="1"/>
      <protection/>
    </xf>
    <xf numFmtId="177" fontId="5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169" fontId="5" fillId="0" borderId="3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0" fontId="4" fillId="0" borderId="3" xfId="265" applyFont="1" applyFill="1" applyBorder="1" applyAlignment="1">
      <alignment horizontal="center" vertical="center"/>
      <protection/>
    </xf>
    <xf numFmtId="172" fontId="4" fillId="26" borderId="3" xfId="0" applyNumberFormat="1" applyFont="1" applyFill="1" applyBorder="1" applyAlignment="1">
      <alignment horizontal="center" vertical="center" wrapText="1"/>
    </xf>
    <xf numFmtId="49" fontId="5" fillId="26" borderId="3" xfId="0" applyNumberFormat="1" applyFont="1" applyFill="1" applyBorder="1" applyAlignment="1">
      <alignment horizontal="center" vertical="center"/>
    </xf>
    <xf numFmtId="169" fontId="4" fillId="26" borderId="3" xfId="0" applyNumberFormat="1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172" fontId="4" fillId="25" borderId="17" xfId="0" applyNumberFormat="1" applyFont="1" applyFill="1" applyBorder="1" applyAlignment="1">
      <alignment horizontal="center" vertical="center" wrapText="1"/>
    </xf>
    <xf numFmtId="0" fontId="5" fillId="26" borderId="3" xfId="0" applyFont="1" applyFill="1" applyBorder="1" applyAlignment="1" applyProtection="1">
      <alignment horizontal="left" vertical="center" wrapText="1"/>
      <protection locked="0"/>
    </xf>
    <xf numFmtId="169" fontId="71" fillId="0" borderId="3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8" fillId="0" borderId="0" xfId="305" applyFont="1" applyFill="1" applyAlignment="1">
      <alignment horizontal="center"/>
      <protection/>
    </xf>
    <xf numFmtId="0" fontId="68" fillId="0" borderId="0" xfId="305" applyFont="1" applyFill="1" applyAlignment="1">
      <alignment horizontal="center" wrapText="1"/>
      <protection/>
    </xf>
    <xf numFmtId="0" fontId="5" fillId="0" borderId="24" xfId="305" applyFont="1" applyFill="1" applyBorder="1" applyAlignment="1">
      <alignment horizontal="center" vertical="center" wrapText="1"/>
      <protection/>
    </xf>
    <xf numFmtId="0" fontId="7" fillId="0" borderId="25" xfId="305" applyFont="1" applyBorder="1" applyAlignment="1">
      <alignment horizontal="center" vertical="center" wrapText="1"/>
      <protection/>
    </xf>
    <xf numFmtId="0" fontId="7" fillId="0" borderId="26" xfId="305" applyFont="1" applyFill="1" applyBorder="1" applyAlignment="1">
      <alignment horizontal="center" vertical="center" wrapText="1"/>
      <protection/>
    </xf>
    <xf numFmtId="0" fontId="7" fillId="0" borderId="26" xfId="305" applyFont="1" applyBorder="1" applyAlignment="1">
      <alignment horizontal="center" vertical="center" wrapText="1"/>
      <protection/>
    </xf>
    <xf numFmtId="0" fontId="7" fillId="0" borderId="27" xfId="305" applyFont="1" applyFill="1" applyBorder="1" applyAlignment="1">
      <alignment horizontal="center" vertical="center" wrapText="1"/>
      <protection/>
    </xf>
    <xf numFmtId="2" fontId="5" fillId="0" borderId="28" xfId="305" applyNumberFormat="1" applyFont="1" applyBorder="1" applyAlignment="1">
      <alignment horizontal="left" vertical="center" wrapText="1"/>
      <protection/>
    </xf>
    <xf numFmtId="0" fontId="5" fillId="0" borderId="28" xfId="305" applyFont="1" applyFill="1" applyBorder="1" applyAlignment="1">
      <alignment horizontal="right" vertical="center"/>
      <protection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28" xfId="305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left" vertical="top" wrapText="1"/>
    </xf>
    <xf numFmtId="0" fontId="5" fillId="0" borderId="0" xfId="305" applyFont="1" applyFill="1" applyAlignment="1">
      <alignment vertical="top"/>
      <protection/>
    </xf>
    <xf numFmtId="0" fontId="5" fillId="0" borderId="0" xfId="305" applyFont="1" applyFill="1">
      <alignment/>
      <protection/>
    </xf>
    <xf numFmtId="0" fontId="5" fillId="0" borderId="0" xfId="305" applyFont="1" applyBorder="1">
      <alignment/>
      <protection/>
    </xf>
    <xf numFmtId="0" fontId="5" fillId="0" borderId="0" xfId="0" applyFont="1" applyFill="1"/>
    <xf numFmtId="0" fontId="66" fillId="0" borderId="0" xfId="0" applyFont="1"/>
    <xf numFmtId="0" fontId="72" fillId="0" borderId="0" xfId="0" applyFont="1" applyFill="1"/>
    <xf numFmtId="178" fontId="72" fillId="0" borderId="0" xfId="0" applyNumberFormat="1" applyFont="1" applyFill="1"/>
    <xf numFmtId="178" fontId="72" fillId="0" borderId="0" xfId="0" applyNumberFormat="1" applyFont="1"/>
    <xf numFmtId="0" fontId="66" fillId="0" borderId="0" xfId="0" applyFont="1" applyFill="1"/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29" xfId="305" applyFont="1" applyBorder="1" applyAlignment="1">
      <alignment horizontal="center" vertical="center" wrapText="1"/>
      <protection/>
    </xf>
    <xf numFmtId="0" fontId="5" fillId="0" borderId="13" xfId="305" applyFont="1" applyBorder="1" applyAlignment="1">
      <alignment horizontal="center" vertical="center" wrapText="1"/>
      <protection/>
    </xf>
    <xf numFmtId="0" fontId="5" fillId="0" borderId="29" xfId="305" applyFont="1" applyFill="1" applyBorder="1" applyAlignment="1">
      <alignment horizontal="center" vertical="center" wrapText="1"/>
      <protection/>
    </xf>
    <xf numFmtId="0" fontId="5" fillId="0" borderId="13" xfId="305" applyFont="1" applyFill="1" applyBorder="1" applyAlignment="1">
      <alignment horizontal="center" vertical="center" wrapText="1"/>
      <protection/>
    </xf>
    <xf numFmtId="0" fontId="5" fillId="0" borderId="24" xfId="305" applyFont="1" applyFill="1" applyBorder="1" applyAlignment="1">
      <alignment horizontal="center" vertical="center" wrapText="1"/>
      <protection/>
    </xf>
    <xf numFmtId="0" fontId="5" fillId="0" borderId="32" xfId="305" applyFont="1" applyFill="1" applyBorder="1" applyAlignment="1">
      <alignment horizontal="center" vertical="center" wrapText="1"/>
      <protection/>
    </xf>
    <xf numFmtId="0" fontId="6" fillId="0" borderId="29" xfId="305" applyFont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5" fillId="0" borderId="3" xfId="265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" xfId="265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257" applyNumberFormat="1" applyFont="1" applyFill="1" applyBorder="1" applyAlignment="1">
      <alignment horizontal="center" vertical="center" wrapText="1"/>
      <protection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Fakt_2" xfId="20"/>
    <cellStyle name="_rozhufrovka 2009" xfId="21"/>
    <cellStyle name="_АТиСТ 5а МТР липень 2008" xfId="22"/>
    <cellStyle name="_ПРГК сводний_" xfId="23"/>
    <cellStyle name="_УТГ" xfId="24"/>
    <cellStyle name="_Феодосия 5а МТР липень 2008" xfId="25"/>
    <cellStyle name="_ХТГ довідка." xfId="26"/>
    <cellStyle name="_Шебелинка 5а МТР липень 2008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2" xfId="34"/>
    <cellStyle name="20% - Акцент1 3" xfId="35"/>
    <cellStyle name="20% - Акцент2 2" xfId="36"/>
    <cellStyle name="20% - Акцент2 3" xfId="37"/>
    <cellStyle name="20% - Акцент3 2" xfId="38"/>
    <cellStyle name="20% - Акцент3 3" xfId="39"/>
    <cellStyle name="20% - Акцент4 2" xfId="40"/>
    <cellStyle name="20% - Акцент4 3" xfId="41"/>
    <cellStyle name="20% - Акцент5 2" xfId="42"/>
    <cellStyle name="20% - Акцент5 3" xfId="43"/>
    <cellStyle name="20% - Акцент6 2" xfId="44"/>
    <cellStyle name="20% - Акцент6 3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2 2" xfId="54"/>
    <cellStyle name="40% - Акцент2 3" xfId="55"/>
    <cellStyle name="40% - Акцент3 2" xfId="56"/>
    <cellStyle name="40% - Акцент3 3" xfId="57"/>
    <cellStyle name="40% - Акцент4 2" xfId="58"/>
    <cellStyle name="40% - Акцент4 3" xfId="59"/>
    <cellStyle name="40% - Акцент5 2" xfId="60"/>
    <cellStyle name="40% - Акцент5 3" xfId="61"/>
    <cellStyle name="40% - Акцент6 2" xfId="62"/>
    <cellStyle name="40% - Акцент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3" xfId="71"/>
    <cellStyle name="60% - Акцент2 2" xfId="72"/>
    <cellStyle name="60% - Акцент2 3" xfId="73"/>
    <cellStyle name="60% - Акцент3 2" xfId="74"/>
    <cellStyle name="60% - Акцент3 3" xfId="75"/>
    <cellStyle name="60% - Акцент4 2" xfId="76"/>
    <cellStyle name="60% - Акцент4 3" xfId="77"/>
    <cellStyle name="60% - Акцент5 2" xfId="78"/>
    <cellStyle name="60% - Акцент5 3" xfId="79"/>
    <cellStyle name="60% - Акцент6 2" xfId="80"/>
    <cellStyle name="60% - Акцент6 3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_План департамент_2010_1207" xfId="166"/>
    <cellStyle name="Level3-Hide" xfId="167"/>
    <cellStyle name="Level3-Hide 2" xfId="168"/>
    <cellStyle name="Level3-Numbers" xfId="169"/>
    <cellStyle name="Level3-Numbers 2" xfId="170"/>
    <cellStyle name="Level3-Numbers 3" xfId="171"/>
    <cellStyle name="Level3-Numbers_План департамент_2010_1207" xfId="172"/>
    <cellStyle name="Level3-Numbers-Hide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19" xfId="256"/>
    <cellStyle name="Обычный 2" xfId="257"/>
    <cellStyle name="Обычный 2 10" xfId="258"/>
    <cellStyle name="Обычный 2 11" xfId="259"/>
    <cellStyle name="Обычный 2 12" xfId="260"/>
    <cellStyle name="Обычный 2 13" xfId="261"/>
    <cellStyle name="Обычный 2 14" xfId="262"/>
    <cellStyle name="Обычный 2 15" xfId="263"/>
    <cellStyle name="Обычный 2 16" xfId="264"/>
    <cellStyle name="Обычный 2 2" xfId="265"/>
    <cellStyle name="Обычный 2 2 2" xfId="266"/>
    <cellStyle name="Обычный 2 2 3" xfId="267"/>
    <cellStyle name="Обычный 2 2_Расшифровка прочих" xfId="268"/>
    <cellStyle name="Обычный 2 3" xfId="269"/>
    <cellStyle name="Обычный 2 4" xfId="270"/>
    <cellStyle name="Обычный 2 5" xfId="271"/>
    <cellStyle name="Обычный 2 6" xfId="272"/>
    <cellStyle name="Обычный 2 7" xfId="273"/>
    <cellStyle name="Обычный 2 8" xfId="274"/>
    <cellStyle name="Обычный 2 9" xfId="275"/>
    <cellStyle name="Обычный 2_2604-2010" xfId="276"/>
    <cellStyle name="Обычный 3" xfId="277"/>
    <cellStyle name="Обычный 3 10" xfId="278"/>
    <cellStyle name="Обычный 3 11" xfId="279"/>
    <cellStyle name="Обычный 3 12" xfId="280"/>
    <cellStyle name="Обычный 3 13" xfId="281"/>
    <cellStyle name="Обычный 3 14" xfId="282"/>
    <cellStyle name="Обычный 3 2" xfId="283"/>
    <cellStyle name="Обычный 3 3" xfId="284"/>
    <cellStyle name="Обычный 3 4" xfId="285"/>
    <cellStyle name="Обычный 3 5" xfId="286"/>
    <cellStyle name="Обычный 3 6" xfId="287"/>
    <cellStyle name="Обычный 3 7" xfId="288"/>
    <cellStyle name="Обычный 3 8" xfId="289"/>
    <cellStyle name="Обычный 3 9" xfId="290"/>
    <cellStyle name="Обычный 3_Дефицит_7 млрд_0608_бс" xfId="291"/>
    <cellStyle name="Обычный 4" xfId="292"/>
    <cellStyle name="Обычный 5" xfId="293"/>
    <cellStyle name="Обычный 5 2" xfId="294"/>
    <cellStyle name="Обычный 6" xfId="295"/>
    <cellStyle name="Обычный 6 2" xfId="296"/>
    <cellStyle name="Обычный 6 3" xfId="297"/>
    <cellStyle name="Обычный 6 4" xfId="298"/>
    <cellStyle name="Обычный 6_Дефицит_7 млрд_0608_бс" xfId="299"/>
    <cellStyle name="Обычный 7" xfId="300"/>
    <cellStyle name="Обычный 7 2" xfId="301"/>
    <cellStyle name="Обычный 8" xfId="302"/>
    <cellStyle name="Обычный 9" xfId="303"/>
    <cellStyle name="Обычный 9 2" xfId="304"/>
    <cellStyle name="Обычный_Лист1" xfId="305"/>
    <cellStyle name="Плохой 2" xfId="306"/>
    <cellStyle name="Плохой 3" xfId="307"/>
    <cellStyle name="Пояснение 2" xfId="308"/>
    <cellStyle name="Пояснение 3" xfId="309"/>
    <cellStyle name="Примечание 2" xfId="310"/>
    <cellStyle name="Примечание 3" xfId="311"/>
    <cellStyle name="Процентный 2" xfId="312"/>
    <cellStyle name="Процентный 2 10" xfId="313"/>
    <cellStyle name="Процентный 2 11" xfId="314"/>
    <cellStyle name="Процентный 2 12" xfId="315"/>
    <cellStyle name="Процентный 2 13" xfId="316"/>
    <cellStyle name="Процентный 2 14" xfId="317"/>
    <cellStyle name="Процентный 2 15" xfId="318"/>
    <cellStyle name="Процентный 2 16" xfId="319"/>
    <cellStyle name="Процентный 2 2" xfId="320"/>
    <cellStyle name="Процентный 2 3" xfId="321"/>
    <cellStyle name="Процентный 2 4" xfId="322"/>
    <cellStyle name="Процентный 2 5" xfId="323"/>
    <cellStyle name="Процентный 2 6" xfId="324"/>
    <cellStyle name="Процентный 2 7" xfId="325"/>
    <cellStyle name="Процентный 2 8" xfId="326"/>
    <cellStyle name="Процентный 2 9" xfId="327"/>
    <cellStyle name="Процентный 3" xfId="328"/>
    <cellStyle name="Процентный 4" xfId="329"/>
    <cellStyle name="Процентный 4 2" xfId="330"/>
    <cellStyle name="Процентный 5" xfId="331"/>
    <cellStyle name="Связанная ячейка 2" xfId="332"/>
    <cellStyle name="Связанная ячейка 3" xfId="333"/>
    <cellStyle name="Стиль 1" xfId="334"/>
    <cellStyle name="Стиль 1 2" xfId="335"/>
    <cellStyle name="Стиль 1 3" xfId="336"/>
    <cellStyle name="Стиль 1 4" xfId="337"/>
    <cellStyle name="Стиль 1 5" xfId="338"/>
    <cellStyle name="Стиль 1 6" xfId="339"/>
    <cellStyle name="Стиль 1 7" xfId="340"/>
    <cellStyle name="Текст предупреждения 2" xfId="341"/>
    <cellStyle name="Текст предупреждения 3" xfId="342"/>
    <cellStyle name="Тысячи [0]_1.62" xfId="343"/>
    <cellStyle name="Тысячи_1.62" xfId="344"/>
    <cellStyle name="Финансовый 2" xfId="345"/>
    <cellStyle name="Финансовый 2 10" xfId="346"/>
    <cellStyle name="Финансовый 2 11" xfId="347"/>
    <cellStyle name="Финансовый 2 12" xfId="348"/>
    <cellStyle name="Финансовый 2 13" xfId="349"/>
    <cellStyle name="Финансовый 2 14" xfId="350"/>
    <cellStyle name="Финансовый 2 15" xfId="351"/>
    <cellStyle name="Финансовый 2 16" xfId="352"/>
    <cellStyle name="Финансовый 2 17" xfId="353"/>
    <cellStyle name="Финансовый 2 2" xfId="354"/>
    <cellStyle name="Финансовый 2 3" xfId="355"/>
    <cellStyle name="Финансовый 2 4" xfId="356"/>
    <cellStyle name="Финансовый 2 5" xfId="357"/>
    <cellStyle name="Финансовый 2 6" xfId="358"/>
    <cellStyle name="Финансовый 2 7" xfId="359"/>
    <cellStyle name="Финансовый 2 8" xfId="360"/>
    <cellStyle name="Финансовый 2 9" xfId="361"/>
    <cellStyle name="Финансовый 3" xfId="362"/>
    <cellStyle name="Финансовый 3 2" xfId="363"/>
    <cellStyle name="Финансовый 4" xfId="364"/>
    <cellStyle name="Финансовый 4 2" xfId="365"/>
    <cellStyle name="Финансовый 4 3" xfId="366"/>
    <cellStyle name="Финансовый 5" xfId="367"/>
    <cellStyle name="Финансовый 6" xfId="368"/>
    <cellStyle name="Финансовый 7" xfId="369"/>
    <cellStyle name="Хороший 2" xfId="370"/>
    <cellStyle name="Хороший 3" xfId="371"/>
    <cellStyle name="числовой" xfId="372"/>
    <cellStyle name="Ю" xfId="373"/>
    <cellStyle name="Ю-FreeSet_10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5097" name="Line 1"/>
        <xdr:cNvSpPr>
          <a:spLocks noChangeShapeType="1"/>
        </xdr:cNvSpPr>
      </xdr:nvSpPr>
      <xdr:spPr bwMode="auto">
        <a:xfrm>
          <a:off x="954405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5098" name="Line 2"/>
        <xdr:cNvSpPr>
          <a:spLocks noChangeShapeType="1"/>
        </xdr:cNvSpPr>
      </xdr:nvSpPr>
      <xdr:spPr bwMode="auto">
        <a:xfrm flipH="1">
          <a:off x="954405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099" name="Line 3"/>
        <xdr:cNvSpPr>
          <a:spLocks noChangeShapeType="1"/>
        </xdr:cNvSpPr>
      </xdr:nvSpPr>
      <xdr:spPr bwMode="auto">
        <a:xfrm flipH="1">
          <a:off x="1107757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100" name="Line 4"/>
        <xdr:cNvSpPr>
          <a:spLocks noChangeShapeType="1"/>
        </xdr:cNvSpPr>
      </xdr:nvSpPr>
      <xdr:spPr bwMode="auto">
        <a:xfrm>
          <a:off x="1107757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5101" name="Line 5"/>
        <xdr:cNvSpPr>
          <a:spLocks noChangeShapeType="1"/>
        </xdr:cNvSpPr>
      </xdr:nvSpPr>
      <xdr:spPr bwMode="auto">
        <a:xfrm>
          <a:off x="1261110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5102" name="Line 6"/>
        <xdr:cNvSpPr>
          <a:spLocks noChangeShapeType="1"/>
        </xdr:cNvSpPr>
      </xdr:nvSpPr>
      <xdr:spPr bwMode="auto">
        <a:xfrm flipH="1">
          <a:off x="1261110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5103" name="Line 9"/>
        <xdr:cNvSpPr>
          <a:spLocks noChangeShapeType="1"/>
        </xdr:cNvSpPr>
      </xdr:nvSpPr>
      <xdr:spPr bwMode="auto">
        <a:xfrm>
          <a:off x="1414462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5104" name="Line 10"/>
        <xdr:cNvSpPr>
          <a:spLocks noChangeShapeType="1"/>
        </xdr:cNvSpPr>
      </xdr:nvSpPr>
      <xdr:spPr bwMode="auto">
        <a:xfrm flipH="1">
          <a:off x="1414462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WORK\S2\VICTOR\&#1042;&#1042;&#1055;\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New_monitoring\Monit_xls\M_2002\M_06_02\Monthly\10_October\1Aug2001\GDP\realgdp\LENA\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S_N_A\1July2001\GDP\realgdp\LENA\BGVN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зведена_таб"/>
      <sheetName val="попер_роз_(4)"/>
      <sheetName val="звед_оптим_(2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Links"/>
      <sheetName val="Lead"/>
      <sheetName val="Inform"/>
      <sheetName val="МТР Газ України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199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Ener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  <sheetName val="база  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 topLeftCell="A1">
      <selection activeCell="I14" sqref="I14"/>
    </sheetView>
  </sheetViews>
  <sheetFormatPr defaultColWidth="9.00390625" defaultRowHeight="12.75"/>
  <cols>
    <col min="1" max="1" width="64.875" style="77" customWidth="1"/>
    <col min="2" max="6" width="20.125" style="96" customWidth="1"/>
    <col min="7" max="7" width="20.125" style="77" customWidth="1"/>
    <col min="8" max="8" width="15.875" style="77" customWidth="1"/>
    <col min="9" max="16384" width="9.125" style="77" customWidth="1"/>
  </cols>
  <sheetData>
    <row r="1" spans="1:8" ht="12.75">
      <c r="A1" s="106"/>
      <c r="B1" s="106"/>
      <c r="C1" s="106"/>
      <c r="D1" s="106"/>
      <c r="E1" s="106"/>
      <c r="F1" s="106"/>
      <c r="G1" s="106"/>
      <c r="H1" s="78"/>
    </row>
    <row r="2" spans="1:9" ht="19.5" customHeight="1">
      <c r="A2" s="107" t="s">
        <v>169</v>
      </c>
      <c r="B2" s="107"/>
      <c r="C2" s="107"/>
      <c r="D2" s="107"/>
      <c r="E2" s="107"/>
      <c r="F2" s="107"/>
      <c r="G2" s="107"/>
      <c r="H2" s="107"/>
      <c r="I2" s="79"/>
    </row>
    <row r="3" spans="1:9" ht="19.5" customHeight="1">
      <c r="A3" s="107" t="s">
        <v>182</v>
      </c>
      <c r="B3" s="107"/>
      <c r="C3" s="107"/>
      <c r="D3" s="107"/>
      <c r="E3" s="107"/>
      <c r="F3" s="107"/>
      <c r="G3" s="107"/>
      <c r="H3" s="107"/>
      <c r="I3" s="80"/>
    </row>
    <row r="4" spans="1:8" ht="17.25" customHeight="1" thickBot="1">
      <c r="A4" s="108"/>
      <c r="B4" s="108"/>
      <c r="C4" s="108"/>
      <c r="D4" s="108"/>
      <c r="E4" s="108"/>
      <c r="F4" s="108"/>
      <c r="G4" s="108"/>
      <c r="H4" s="108"/>
    </row>
    <row r="5" spans="1:8" ht="36" customHeight="1" thickBot="1">
      <c r="A5" s="109"/>
      <c r="B5" s="111" t="s">
        <v>181</v>
      </c>
      <c r="C5" s="113" t="s">
        <v>170</v>
      </c>
      <c r="D5" s="115" t="s">
        <v>171</v>
      </c>
      <c r="E5" s="115"/>
      <c r="F5" s="115"/>
      <c r="G5" s="109" t="s">
        <v>172</v>
      </c>
      <c r="H5" s="102" t="s">
        <v>173</v>
      </c>
    </row>
    <row r="6" spans="1:8" ht="173.25" customHeight="1" thickBot="1">
      <c r="A6" s="110"/>
      <c r="B6" s="112"/>
      <c r="C6" s="114"/>
      <c r="D6" s="81" t="s">
        <v>174</v>
      </c>
      <c r="E6" s="81" t="s">
        <v>175</v>
      </c>
      <c r="F6" s="81" t="s">
        <v>176</v>
      </c>
      <c r="G6" s="110"/>
      <c r="H6" s="103"/>
    </row>
    <row r="7" spans="1:8" ht="19.5" thickBot="1">
      <c r="A7" s="82">
        <v>1</v>
      </c>
      <c r="B7" s="83">
        <v>2</v>
      </c>
      <c r="C7" s="84">
        <v>3</v>
      </c>
      <c r="D7" s="83">
        <v>4</v>
      </c>
      <c r="E7" s="84">
        <v>5</v>
      </c>
      <c r="F7" s="83">
        <v>6</v>
      </c>
      <c r="G7" s="84">
        <v>7</v>
      </c>
      <c r="H7" s="85">
        <v>8</v>
      </c>
    </row>
    <row r="8" spans="1:8" ht="96.75" customHeight="1">
      <c r="A8" s="86" t="s">
        <v>177</v>
      </c>
      <c r="B8" s="87">
        <v>1418</v>
      </c>
      <c r="C8" s="87">
        <v>1451</v>
      </c>
      <c r="D8" s="88">
        <v>894</v>
      </c>
      <c r="E8" s="88">
        <v>456</v>
      </c>
      <c r="F8" s="88">
        <v>101</v>
      </c>
      <c r="G8" s="88">
        <v>615</v>
      </c>
      <c r="H8" s="89">
        <v>50</v>
      </c>
    </row>
    <row r="9" spans="1:8" ht="96.75" customHeight="1">
      <c r="A9" s="86" t="s">
        <v>178</v>
      </c>
      <c r="B9" s="90">
        <v>22</v>
      </c>
      <c r="C9" s="91">
        <v>28</v>
      </c>
      <c r="D9" s="90">
        <v>24</v>
      </c>
      <c r="E9" s="90">
        <v>4</v>
      </c>
      <c r="F9" s="90"/>
      <c r="G9" s="90">
        <v>10</v>
      </c>
      <c r="H9" s="90"/>
    </row>
    <row r="10" spans="1:7" ht="12.75">
      <c r="A10" s="92"/>
      <c r="B10" s="93"/>
      <c r="C10" s="93"/>
      <c r="D10" s="94"/>
      <c r="E10" s="94"/>
      <c r="F10" s="94"/>
      <c r="G10" s="95"/>
    </row>
    <row r="11" spans="1:8" ht="63" customHeight="1">
      <c r="A11" s="104" t="s">
        <v>183</v>
      </c>
      <c r="B11" s="105"/>
      <c r="C11" s="105"/>
      <c r="D11" s="105"/>
      <c r="E11" s="105"/>
      <c r="F11" s="105"/>
      <c r="G11" s="105"/>
      <c r="H11" s="105"/>
    </row>
    <row r="12" spans="1:8" ht="12.75">
      <c r="A12" s="20"/>
      <c r="B12" s="15"/>
      <c r="C12" s="15"/>
      <c r="D12" s="15"/>
      <c r="E12" s="15"/>
      <c r="F12" s="15"/>
      <c r="G12" s="15"/>
      <c r="H12" s="15"/>
    </row>
    <row r="14" spans="1:12" ht="12.75">
      <c r="A14" s="97"/>
      <c r="B14" s="98"/>
      <c r="C14" s="98"/>
      <c r="D14" s="98"/>
      <c r="E14" s="99"/>
      <c r="F14" s="99"/>
      <c r="G14" s="100"/>
      <c r="H14" s="100"/>
      <c r="I14" s="97"/>
      <c r="J14" s="97"/>
      <c r="K14" s="97"/>
      <c r="L14" s="97"/>
    </row>
    <row r="15" spans="1:12" ht="12.75">
      <c r="A15" s="97"/>
      <c r="I15" s="97"/>
      <c r="J15" s="97"/>
      <c r="K15" s="97"/>
      <c r="L15" s="97"/>
    </row>
    <row r="16" spans="1:12" ht="12.75">
      <c r="A16" s="97"/>
      <c r="B16" s="101"/>
      <c r="C16" s="101"/>
      <c r="D16" s="101"/>
      <c r="E16" s="101"/>
      <c r="F16" s="101"/>
      <c r="G16" s="97"/>
      <c r="H16" s="97"/>
      <c r="I16" s="97"/>
      <c r="J16" s="97"/>
      <c r="K16" s="97"/>
      <c r="L16" s="97"/>
    </row>
    <row r="17" spans="1:12" ht="12.75">
      <c r="A17" s="97"/>
      <c r="B17" s="101"/>
      <c r="C17" s="101"/>
      <c r="D17" s="101"/>
      <c r="E17" s="101"/>
      <c r="F17" s="101"/>
      <c r="G17" s="97"/>
      <c r="H17" s="97"/>
      <c r="I17" s="97"/>
      <c r="J17" s="97"/>
      <c r="K17" s="97"/>
      <c r="L17" s="97"/>
    </row>
    <row r="18" spans="1:12" ht="12.75">
      <c r="A18" s="97"/>
      <c r="B18" s="101"/>
      <c r="C18" s="101"/>
      <c r="D18" s="101"/>
      <c r="E18" s="101"/>
      <c r="F18" s="101"/>
      <c r="G18" s="97"/>
      <c r="H18" s="97"/>
      <c r="I18" s="97"/>
      <c r="J18" s="97"/>
      <c r="K18" s="97"/>
      <c r="L18" s="97"/>
    </row>
    <row r="19" spans="1:12" ht="12.75">
      <c r="A19" s="97"/>
      <c r="B19" s="101"/>
      <c r="C19" s="101"/>
      <c r="D19" s="101"/>
      <c r="E19" s="101"/>
      <c r="F19" s="101"/>
      <c r="G19" s="97"/>
      <c r="H19" s="97"/>
      <c r="I19" s="97"/>
      <c r="J19" s="97"/>
      <c r="K19" s="97"/>
      <c r="L19" s="97"/>
    </row>
  </sheetData>
  <mergeCells count="11">
    <mergeCell ref="H5:H6"/>
    <mergeCell ref="A11:H11"/>
    <mergeCell ref="A1:G1"/>
    <mergeCell ref="A2:H2"/>
    <mergeCell ref="A3:H3"/>
    <mergeCell ref="A4:H4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G313"/>
  <sheetViews>
    <sheetView zoomScale="65" zoomScaleNormal="65" zoomScaleSheetLayoutView="50" workbookViewId="0" topLeftCell="A1">
      <selection activeCell="H48" sqref="H48"/>
    </sheetView>
  </sheetViews>
  <sheetFormatPr defaultColWidth="9.00390625" defaultRowHeight="12.75"/>
  <cols>
    <col min="1" max="1" width="84.375" style="1" customWidth="1"/>
    <col min="2" max="2" width="19.125" style="9" customWidth="1"/>
    <col min="3" max="3" width="26.875" style="9" customWidth="1"/>
    <col min="4" max="4" width="27.375" style="9" customWidth="1"/>
    <col min="5" max="5" width="27.25390625" style="9" customWidth="1"/>
    <col min="6" max="6" width="26.625" style="9" customWidth="1"/>
    <col min="7" max="7" width="27.125" style="9" customWidth="1"/>
    <col min="8" max="8" width="27.75390625" style="9" customWidth="1"/>
    <col min="9" max="16384" width="9.125" style="1" customWidth="1"/>
  </cols>
  <sheetData>
    <row r="1" spans="2:8" ht="20.25">
      <c r="B1" s="8"/>
      <c r="C1" s="8"/>
      <c r="D1" s="8"/>
      <c r="E1" s="1"/>
      <c r="F1" s="15"/>
      <c r="G1" s="15"/>
      <c r="H1" s="40" t="s">
        <v>56</v>
      </c>
    </row>
    <row r="2" spans="1:133" ht="27.75" customHeight="1">
      <c r="A2" s="107" t="s">
        <v>160</v>
      </c>
      <c r="B2" s="107"/>
      <c r="C2" s="107"/>
      <c r="D2" s="107"/>
      <c r="E2" s="107"/>
      <c r="F2" s="107"/>
      <c r="G2" s="107"/>
      <c r="H2" s="107"/>
      <c r="DX2" s="34"/>
      <c r="DY2" s="34"/>
      <c r="DZ2" s="34"/>
      <c r="EA2" s="34"/>
      <c r="EB2" s="34"/>
      <c r="EC2" s="34"/>
    </row>
    <row r="3" spans="1:8" ht="20.25" customHeight="1">
      <c r="A3" s="107" t="s">
        <v>168</v>
      </c>
      <c r="B3" s="107"/>
      <c r="C3" s="107"/>
      <c r="D3" s="107"/>
      <c r="E3" s="107"/>
      <c r="F3" s="107"/>
      <c r="G3" s="107"/>
      <c r="H3" s="107"/>
    </row>
    <row r="4" spans="1:8" ht="20.25" customHeight="1">
      <c r="A4" s="120"/>
      <c r="B4" s="107"/>
      <c r="C4" s="107"/>
      <c r="D4" s="107"/>
      <c r="E4" s="107"/>
      <c r="F4" s="107"/>
      <c r="G4" s="107"/>
      <c r="H4" s="107"/>
    </row>
    <row r="5" spans="1:8" ht="20.25" customHeight="1">
      <c r="A5" s="120"/>
      <c r="B5" s="107"/>
      <c r="C5" s="107"/>
      <c r="D5" s="107"/>
      <c r="E5" s="107"/>
      <c r="F5" s="107"/>
      <c r="G5" s="107"/>
      <c r="H5" s="107"/>
    </row>
    <row r="6" spans="2:8" ht="12.75">
      <c r="B6" s="20"/>
      <c r="C6" s="20"/>
      <c r="D6" s="20"/>
      <c r="E6" s="20"/>
      <c r="F6" s="1"/>
      <c r="G6" s="1"/>
      <c r="H6" s="21" t="s">
        <v>72</v>
      </c>
    </row>
    <row r="7" spans="1:8" ht="43.5" customHeight="1">
      <c r="A7" s="118" t="s">
        <v>70</v>
      </c>
      <c r="B7" s="119" t="s">
        <v>7</v>
      </c>
      <c r="C7" s="119" t="s">
        <v>54</v>
      </c>
      <c r="D7" s="119"/>
      <c r="E7" s="121" t="s">
        <v>55</v>
      </c>
      <c r="F7" s="121"/>
      <c r="G7" s="121"/>
      <c r="H7" s="121"/>
    </row>
    <row r="8" spans="1:8" ht="27.75" customHeight="1">
      <c r="A8" s="118"/>
      <c r="B8" s="119"/>
      <c r="C8" s="4" t="s">
        <v>59</v>
      </c>
      <c r="D8" s="4" t="s">
        <v>60</v>
      </c>
      <c r="E8" s="4" t="s">
        <v>61</v>
      </c>
      <c r="F8" s="4" t="s">
        <v>57</v>
      </c>
      <c r="G8" s="4" t="s">
        <v>66</v>
      </c>
      <c r="H8" s="4" t="s">
        <v>67</v>
      </c>
    </row>
    <row r="9" spans="1:8" ht="12.75">
      <c r="A9" s="53">
        <v>1</v>
      </c>
      <c r="B9" s="54">
        <v>2</v>
      </c>
      <c r="C9" s="53">
        <v>3</v>
      </c>
      <c r="D9" s="54">
        <v>4</v>
      </c>
      <c r="E9" s="53">
        <v>5</v>
      </c>
      <c r="F9" s="54">
        <v>6</v>
      </c>
      <c r="G9" s="53">
        <v>7</v>
      </c>
      <c r="H9" s="54">
        <v>8</v>
      </c>
    </row>
    <row r="10" spans="1:8" ht="12.75">
      <c r="A10" s="116" t="s">
        <v>24</v>
      </c>
      <c r="B10" s="117"/>
      <c r="C10" s="117"/>
      <c r="D10" s="117"/>
      <c r="E10" s="117"/>
      <c r="F10" s="117"/>
      <c r="G10" s="117"/>
      <c r="H10" s="117"/>
    </row>
    <row r="11" spans="1:8" ht="20.1" customHeight="1">
      <c r="A11" s="55" t="s">
        <v>40</v>
      </c>
      <c r="B11" s="4">
        <v>1000</v>
      </c>
      <c r="C11" s="19">
        <v>209261374.42127222</v>
      </c>
      <c r="D11" s="19">
        <v>216034770.23567003</v>
      </c>
      <c r="E11" s="19">
        <v>224494709.1222612</v>
      </c>
      <c r="F11" s="19">
        <v>216034770.23567003</v>
      </c>
      <c r="G11" s="19">
        <f>F11-E11</f>
        <v>-8459938.886591166</v>
      </c>
      <c r="H11" s="63">
        <f>F11/E11*100-100</f>
        <v>-3.7684357549753287</v>
      </c>
    </row>
    <row r="12" spans="1:8" ht="20.1" customHeight="1">
      <c r="A12" s="55" t="s">
        <v>37</v>
      </c>
      <c r="B12" s="4">
        <v>1010</v>
      </c>
      <c r="C12" s="19">
        <v>-184925905.03357938</v>
      </c>
      <c r="D12" s="19">
        <v>-187541681.42325002</v>
      </c>
      <c r="E12" s="19">
        <v>-198091345.74907386</v>
      </c>
      <c r="F12" s="19">
        <v>-187541681.42325002</v>
      </c>
      <c r="G12" s="19">
        <f>F12-E12</f>
        <v>10549664.325823843</v>
      </c>
      <c r="H12" s="63">
        <f aca="true" t="shared" si="0" ref="H12:H48">F12/E12*100-100</f>
        <v>-5.325656346031039</v>
      </c>
    </row>
    <row r="13" spans="1:8" ht="20.1" customHeight="1">
      <c r="A13" s="56" t="s">
        <v>62</v>
      </c>
      <c r="B13" s="52">
        <v>1020</v>
      </c>
      <c r="C13" s="25">
        <f>C11+C12</f>
        <v>24335469.38769284</v>
      </c>
      <c r="D13" s="25">
        <f>D11+D12</f>
        <v>28493088.81242001</v>
      </c>
      <c r="E13" s="25">
        <f>E11+E12</f>
        <v>26403363.373187333</v>
      </c>
      <c r="F13" s="25">
        <f>F11+F12</f>
        <v>28493088.81242001</v>
      </c>
      <c r="G13" s="26">
        <f>F13-E13</f>
        <v>2089725.4392326772</v>
      </c>
      <c r="H13" s="64">
        <f t="shared" si="0"/>
        <v>7.91461833743044</v>
      </c>
    </row>
    <row r="14" spans="1:131" ht="20.1" customHeight="1">
      <c r="A14" s="55" t="s">
        <v>49</v>
      </c>
      <c r="B14" s="5">
        <v>1030</v>
      </c>
      <c r="C14" s="19">
        <v>-4710021.23881</v>
      </c>
      <c r="D14" s="19">
        <v>-5869835.412099998</v>
      </c>
      <c r="E14" s="19">
        <v>-7154810.841069824</v>
      </c>
      <c r="F14" s="19">
        <v>-5869835.412099998</v>
      </c>
      <c r="G14" s="19">
        <f>F14-E14</f>
        <v>1284975.4289698256</v>
      </c>
      <c r="H14" s="63">
        <f t="shared" si="0"/>
        <v>-17.959600295703822</v>
      </c>
      <c r="DX14" s="1">
        <v>-438.4</v>
      </c>
      <c r="DY14" s="1">
        <v>-222.9</v>
      </c>
      <c r="DZ14" s="1">
        <v>-111.4</v>
      </c>
      <c r="EA14" s="1">
        <v>-111.5</v>
      </c>
    </row>
    <row r="15" spans="1:8" ht="20.1" customHeight="1">
      <c r="A15" s="57" t="s">
        <v>25</v>
      </c>
      <c r="B15" s="5">
        <v>1031</v>
      </c>
      <c r="C15" s="19">
        <v>-146543.79576</v>
      </c>
      <c r="D15" s="19">
        <v>-158293.80000000005</v>
      </c>
      <c r="E15" s="19">
        <v>-170191.9</v>
      </c>
      <c r="F15" s="19">
        <v>-158293.80000000005</v>
      </c>
      <c r="G15" s="19">
        <f>F15-E15</f>
        <v>11898.099999999948</v>
      </c>
      <c r="H15" s="63">
        <f t="shared" si="0"/>
        <v>-6.990990758079533</v>
      </c>
    </row>
    <row r="16" spans="1:8" s="2" customFormat="1" ht="20.1" customHeight="1">
      <c r="A16" s="57" t="s">
        <v>43</v>
      </c>
      <c r="B16" s="5">
        <v>1032</v>
      </c>
      <c r="C16" s="19">
        <v>-3320.1</v>
      </c>
      <c r="D16" s="19">
        <v>-4431.192</v>
      </c>
      <c r="E16" s="19">
        <v>-4717.3</v>
      </c>
      <c r="F16" s="19">
        <v>-4431.192</v>
      </c>
      <c r="G16" s="19">
        <f aca="true" t="shared" si="1" ref="G16:G23">F16-E16</f>
        <v>286.1080000000002</v>
      </c>
      <c r="H16" s="63">
        <f t="shared" si="0"/>
        <v>-6.065079600619001</v>
      </c>
    </row>
    <row r="17" spans="1:8" s="2" customFormat="1" ht="20.1" customHeight="1">
      <c r="A17" s="57" t="s">
        <v>19</v>
      </c>
      <c r="B17" s="5">
        <v>1033</v>
      </c>
      <c r="C17" s="19">
        <v>-2201.6</v>
      </c>
      <c r="D17" s="19">
        <v>-3588.1</v>
      </c>
      <c r="E17" s="19">
        <v>-3537.3666666666004</v>
      </c>
      <c r="F17" s="19">
        <v>-3588.1</v>
      </c>
      <c r="G17" s="19">
        <f t="shared" si="1"/>
        <v>-50.733333333399514</v>
      </c>
      <c r="H17" s="63">
        <f t="shared" si="0"/>
        <v>1.434211890202704</v>
      </c>
    </row>
    <row r="18" spans="1:8" s="2" customFormat="1" ht="20.1" customHeight="1">
      <c r="A18" s="57" t="s">
        <v>8</v>
      </c>
      <c r="B18" s="5">
        <v>1034</v>
      </c>
      <c r="C18" s="19">
        <v>-708.3</v>
      </c>
      <c r="D18" s="19">
        <v>-1581.3</v>
      </c>
      <c r="E18" s="19">
        <v>-3258.7</v>
      </c>
      <c r="F18" s="19">
        <v>-1581.3</v>
      </c>
      <c r="G18" s="19">
        <f t="shared" si="1"/>
        <v>1677.3999999999999</v>
      </c>
      <c r="H18" s="63">
        <f t="shared" si="0"/>
        <v>-51.47451437689876</v>
      </c>
    </row>
    <row r="19" spans="1:8" s="2" customFormat="1" ht="20.1" customHeight="1">
      <c r="A19" s="57" t="s">
        <v>9</v>
      </c>
      <c r="B19" s="5">
        <v>1035</v>
      </c>
      <c r="C19" s="19">
        <v>-9329.599999999999</v>
      </c>
      <c r="D19" s="19">
        <v>-14597.800000000001</v>
      </c>
      <c r="E19" s="19">
        <v>-43331.9318333333</v>
      </c>
      <c r="F19" s="19">
        <v>-14597.800000000001</v>
      </c>
      <c r="G19" s="19">
        <f t="shared" si="1"/>
        <v>28734.131833333297</v>
      </c>
      <c r="H19" s="63">
        <f t="shared" si="0"/>
        <v>-66.31167967274754</v>
      </c>
    </row>
    <row r="20" spans="1:8" s="2" customFormat="1" ht="20.1" customHeight="1">
      <c r="A20" s="55" t="s">
        <v>26</v>
      </c>
      <c r="B20" s="4">
        <v>1060</v>
      </c>
      <c r="C20" s="19">
        <v>-1566904.2999999998</v>
      </c>
      <c r="D20" s="19">
        <v>-3021019.1</v>
      </c>
      <c r="E20" s="19">
        <v>-3572403.53559632</v>
      </c>
      <c r="F20" s="19">
        <v>-3021019.1</v>
      </c>
      <c r="G20" s="19">
        <f t="shared" si="1"/>
        <v>551384.4355963198</v>
      </c>
      <c r="H20" s="63">
        <f t="shared" si="0"/>
        <v>-15.43455071920593</v>
      </c>
    </row>
    <row r="21" spans="1:8" s="2" customFormat="1" ht="20.1" customHeight="1">
      <c r="A21" s="57" t="s">
        <v>73</v>
      </c>
      <c r="B21" s="5">
        <v>1070</v>
      </c>
      <c r="C21" s="19">
        <v>12343460</v>
      </c>
      <c r="D21" s="19">
        <v>10028809.170739999</v>
      </c>
      <c r="E21" s="19">
        <v>6652419.8999999985</v>
      </c>
      <c r="F21" s="19">
        <v>10028809.170739999</v>
      </c>
      <c r="G21" s="19">
        <f t="shared" si="1"/>
        <v>3376389.2707400005</v>
      </c>
      <c r="H21" s="63">
        <f t="shared" si="0"/>
        <v>50.75430176528698</v>
      </c>
    </row>
    <row r="22" spans="1:8" s="2" customFormat="1" ht="20.1" customHeight="1">
      <c r="A22" s="57" t="s">
        <v>47</v>
      </c>
      <c r="B22" s="5">
        <v>1071</v>
      </c>
      <c r="C22" s="19">
        <v>4993067.9</v>
      </c>
      <c r="D22" s="19">
        <v>2286649.8</v>
      </c>
      <c r="E22" s="19">
        <v>1447207.8</v>
      </c>
      <c r="F22" s="19">
        <v>2286649.8</v>
      </c>
      <c r="G22" s="19">
        <f t="shared" si="1"/>
        <v>839441.9999999998</v>
      </c>
      <c r="H22" s="63">
        <f t="shared" si="0"/>
        <v>58.00424790413646</v>
      </c>
    </row>
    <row r="23" spans="1:8" s="2" customFormat="1" ht="20.1" customHeight="1">
      <c r="A23" s="57" t="s">
        <v>75</v>
      </c>
      <c r="B23" s="5">
        <v>1072</v>
      </c>
      <c r="C23" s="19">
        <v>34120.9</v>
      </c>
      <c r="D23" s="19">
        <v>34210.8</v>
      </c>
      <c r="E23" s="19">
        <v>25879.3</v>
      </c>
      <c r="F23" s="19">
        <v>34210.8</v>
      </c>
      <c r="G23" s="19">
        <f t="shared" si="1"/>
        <v>8331.500000000004</v>
      </c>
      <c r="H23" s="63">
        <f t="shared" si="0"/>
        <v>32.19368375497021</v>
      </c>
    </row>
    <row r="24" spans="1:128" ht="20.1" customHeight="1">
      <c r="A24" s="58" t="s">
        <v>74</v>
      </c>
      <c r="B24" s="5">
        <v>1080</v>
      </c>
      <c r="C24" s="19">
        <v>-15269192.6</v>
      </c>
      <c r="D24" s="19">
        <v>-6685897.13066</v>
      </c>
      <c r="E24" s="19">
        <v>-6338426.766266497</v>
      </c>
      <c r="F24" s="19">
        <v>-6685897.13066</v>
      </c>
      <c r="G24" s="19">
        <f aca="true" t="shared" si="2" ref="G24:G31">F24-E24</f>
        <v>-347470.3643935034</v>
      </c>
      <c r="H24" s="63">
        <f t="shared" si="0"/>
        <v>5.481965434116276</v>
      </c>
      <c r="CB24" s="32"/>
      <c r="CC24" s="32"/>
      <c r="CD24" s="32"/>
      <c r="CE24" s="32"/>
      <c r="DX24" s="32"/>
    </row>
    <row r="25" spans="1:8" s="2" customFormat="1" ht="20.1" customHeight="1">
      <c r="A25" s="57" t="s">
        <v>47</v>
      </c>
      <c r="B25" s="5">
        <v>1081</v>
      </c>
      <c r="C25" s="19">
        <v>-2474595.9469</v>
      </c>
      <c r="D25" s="19">
        <v>-1084428.4000000001</v>
      </c>
      <c r="E25" s="19">
        <v>-1933779.9</v>
      </c>
      <c r="F25" s="19">
        <v>-1084428.4000000001</v>
      </c>
      <c r="G25" s="19">
        <f t="shared" si="2"/>
        <v>849351.4999999998</v>
      </c>
      <c r="H25" s="63">
        <f t="shared" si="0"/>
        <v>-43.921828952715856</v>
      </c>
    </row>
    <row r="26" spans="1:8" s="2" customFormat="1" ht="20.1" customHeight="1">
      <c r="A26" s="57" t="s">
        <v>76</v>
      </c>
      <c r="B26" s="5">
        <v>1082</v>
      </c>
      <c r="C26" s="19">
        <v>-34965.4</v>
      </c>
      <c r="D26" s="19">
        <v>-56509.29999999999</v>
      </c>
      <c r="E26" s="19">
        <v>-53559.7</v>
      </c>
      <c r="F26" s="19">
        <v>-56509.29999999999</v>
      </c>
      <c r="G26" s="19">
        <f t="shared" si="2"/>
        <v>-2949.5999999999913</v>
      </c>
      <c r="H26" s="63">
        <f t="shared" si="0"/>
        <v>5.50712569338512</v>
      </c>
    </row>
    <row r="27" spans="1:8" s="2" customFormat="1" ht="20.1" customHeight="1">
      <c r="A27" s="6" t="s">
        <v>3</v>
      </c>
      <c r="B27" s="52">
        <v>1100</v>
      </c>
      <c r="C27" s="25">
        <f>SUM(C13,C14,C20,C21,C24)</f>
        <v>15132811.24888284</v>
      </c>
      <c r="D27" s="25">
        <f>SUM(D13,D14,D20,D21,D24)</f>
        <v>22945146.340400007</v>
      </c>
      <c r="E27" s="25">
        <f>SUM(E13,E14,E20,E21,E24)</f>
        <v>15990142.130254691</v>
      </c>
      <c r="F27" s="25">
        <f>SUM(F13,F14,F20,F21,F24)</f>
        <v>22945146.340400007</v>
      </c>
      <c r="G27" s="26">
        <f t="shared" si="2"/>
        <v>6955004.210145315</v>
      </c>
      <c r="H27" s="64">
        <f t="shared" si="0"/>
        <v>43.49557467025801</v>
      </c>
    </row>
    <row r="28" spans="1:8" ht="20.1" customHeight="1">
      <c r="A28" s="16" t="s">
        <v>29</v>
      </c>
      <c r="B28" s="52">
        <v>1310</v>
      </c>
      <c r="C28" s="28">
        <v>20756704.49578284</v>
      </c>
      <c r="D28" s="28">
        <v>29266237.040400006</v>
      </c>
      <c r="E28" s="28">
        <v>24591961.332754686</v>
      </c>
      <c r="F28" s="28">
        <v>29266237.040400006</v>
      </c>
      <c r="G28" s="19">
        <f t="shared" si="2"/>
        <v>4674275.707645319</v>
      </c>
      <c r="H28" s="63">
        <f t="shared" si="0"/>
        <v>19.007331885397562</v>
      </c>
    </row>
    <row r="29" spans="1:8" ht="20.1" customHeight="1">
      <c r="A29" s="16" t="s">
        <v>50</v>
      </c>
      <c r="B29" s="52">
        <v>5010</v>
      </c>
      <c r="C29" s="28">
        <f>(C28/C11)*100</f>
        <v>9.919032861743855</v>
      </c>
      <c r="D29" s="28">
        <f>(D28/D11)*100</f>
        <v>13.54700310902443</v>
      </c>
      <c r="E29" s="28">
        <f>(E28/E11)*100</f>
        <v>10.954361209181885</v>
      </c>
      <c r="F29" s="28">
        <f>(F28/F11)*100</f>
        <v>13.54700310902443</v>
      </c>
      <c r="G29" s="23">
        <f t="shared" si="2"/>
        <v>2.592641899842546</v>
      </c>
      <c r="H29" s="63">
        <f t="shared" si="0"/>
        <v>23.667668523376847</v>
      </c>
    </row>
    <row r="30" spans="1:8" ht="20.1" customHeight="1">
      <c r="A30" s="57" t="s">
        <v>77</v>
      </c>
      <c r="B30" s="5">
        <v>1110</v>
      </c>
      <c r="C30" s="19">
        <v>11379195</v>
      </c>
      <c r="D30" s="19">
        <v>10047726.6</v>
      </c>
      <c r="E30" s="19">
        <v>1523503.1418842003</v>
      </c>
      <c r="F30" s="19">
        <v>10047726.6</v>
      </c>
      <c r="G30" s="19">
        <f t="shared" si="2"/>
        <v>8524223.4581158</v>
      </c>
      <c r="H30" s="63">
        <f t="shared" si="0"/>
        <v>559.514662212867</v>
      </c>
    </row>
    <row r="31" spans="1:8" ht="20.1" customHeight="1">
      <c r="A31" s="57" t="s">
        <v>78</v>
      </c>
      <c r="B31" s="5">
        <v>1120</v>
      </c>
      <c r="C31" s="19">
        <v>-2299</v>
      </c>
      <c r="D31" s="19">
        <v>-852</v>
      </c>
      <c r="E31" s="19">
        <v>0</v>
      </c>
      <c r="F31" s="19">
        <v>-852</v>
      </c>
      <c r="G31" s="19">
        <f t="shared" si="2"/>
        <v>-852</v>
      </c>
      <c r="H31" s="76" t="e">
        <f t="shared" si="0"/>
        <v>#DIV/0!</v>
      </c>
    </row>
    <row r="32" spans="1:131" ht="20.1" customHeight="1">
      <c r="A32" s="57" t="s">
        <v>79</v>
      </c>
      <c r="B32" s="5">
        <v>1130</v>
      </c>
      <c r="C32" s="19">
        <v>858958.1000000001</v>
      </c>
      <c r="D32" s="19">
        <v>681543.55084</v>
      </c>
      <c r="E32" s="19">
        <v>818748.978696258</v>
      </c>
      <c r="F32" s="19">
        <v>681543.55084</v>
      </c>
      <c r="G32" s="19">
        <f aca="true" t="shared" si="3" ref="G32:G48">F32-E32</f>
        <v>-137205.427856258</v>
      </c>
      <c r="H32" s="63">
        <f t="shared" si="0"/>
        <v>-16.7579357564193</v>
      </c>
      <c r="DX32" s="33">
        <v>436.1</v>
      </c>
      <c r="DY32" s="33">
        <v>222.8</v>
      </c>
      <c r="DZ32" s="33">
        <v>111.3</v>
      </c>
      <c r="EA32" s="33">
        <v>111.4</v>
      </c>
    </row>
    <row r="33" spans="1:8" ht="20.1" customHeight="1">
      <c r="A33" s="57" t="s">
        <v>80</v>
      </c>
      <c r="B33" s="5">
        <v>1140</v>
      </c>
      <c r="C33" s="19">
        <v>-5256379</v>
      </c>
      <c r="D33" s="19">
        <v>-5363755.64161</v>
      </c>
      <c r="E33" s="19">
        <v>-5573503.464010248</v>
      </c>
      <c r="F33" s="19">
        <v>-5363755.64161</v>
      </c>
      <c r="G33" s="19">
        <f t="shared" si="3"/>
        <v>209747.82240024768</v>
      </c>
      <c r="H33" s="63">
        <f t="shared" si="0"/>
        <v>-3.7633029880514357</v>
      </c>
    </row>
    <row r="34" spans="1:8" ht="20.1" customHeight="1">
      <c r="A34" s="57" t="s">
        <v>95</v>
      </c>
      <c r="B34" s="5">
        <v>1150</v>
      </c>
      <c r="C34" s="19">
        <v>4253173.199999999</v>
      </c>
      <c r="D34" s="19">
        <v>2875231.3578000003</v>
      </c>
      <c r="E34" s="19">
        <v>2382292.3262358857</v>
      </c>
      <c r="F34" s="19">
        <v>2875231.3578000003</v>
      </c>
      <c r="G34" s="19">
        <f t="shared" si="3"/>
        <v>492939.0315641146</v>
      </c>
      <c r="H34" s="63">
        <f t="shared" si="0"/>
        <v>20.691794459287777</v>
      </c>
    </row>
    <row r="35" spans="1:83" ht="20.1" customHeight="1">
      <c r="A35" s="57" t="s">
        <v>47</v>
      </c>
      <c r="B35" s="5">
        <v>1151</v>
      </c>
      <c r="C35" s="19">
        <v>3888055.9</v>
      </c>
      <c r="D35" s="19">
        <v>2243354.8</v>
      </c>
      <c r="E35" s="19">
        <v>1421008.4262358858</v>
      </c>
      <c r="F35" s="19">
        <v>2243354.8</v>
      </c>
      <c r="G35" s="19">
        <f t="shared" si="3"/>
        <v>822346.373764114</v>
      </c>
      <c r="H35" s="63">
        <f t="shared" si="0"/>
        <v>57.87061910269105</v>
      </c>
      <c r="CB35" s="32"/>
      <c r="CC35" s="32"/>
      <c r="CD35" s="32"/>
      <c r="CE35" s="32"/>
    </row>
    <row r="36" spans="1:83" ht="19.5" customHeight="1">
      <c r="A36" s="57" t="s">
        <v>96</v>
      </c>
      <c r="B36" s="5">
        <v>1160</v>
      </c>
      <c r="C36" s="19">
        <v>-1824169.8999999997</v>
      </c>
      <c r="D36" s="19">
        <v>-1344599.4</v>
      </c>
      <c r="E36" s="19">
        <v>-664620.7497344085</v>
      </c>
      <c r="F36" s="19">
        <v>-1344599.4</v>
      </c>
      <c r="G36" s="19">
        <f t="shared" si="3"/>
        <v>-679978.6502655915</v>
      </c>
      <c r="H36" s="63">
        <f t="shared" si="0"/>
        <v>102.31077656502902</v>
      </c>
      <c r="CB36" s="32"/>
      <c r="CC36" s="32"/>
      <c r="CD36" s="32"/>
      <c r="CE36" s="32"/>
    </row>
    <row r="37" spans="1:8" ht="19.5" customHeight="1">
      <c r="A37" s="57" t="s">
        <v>47</v>
      </c>
      <c r="B37" s="5">
        <v>1161</v>
      </c>
      <c r="C37" s="19">
        <v>-1490337.0999999999</v>
      </c>
      <c r="D37" s="19">
        <v>-1016620.5999999999</v>
      </c>
      <c r="E37" s="19">
        <v>-204222.3</v>
      </c>
      <c r="F37" s="19">
        <v>-1016620.5999999999</v>
      </c>
      <c r="G37" s="19">
        <f t="shared" si="3"/>
        <v>-812398.2999999998</v>
      </c>
      <c r="H37" s="63">
        <f t="shared" si="0"/>
        <v>397.80097472215317</v>
      </c>
    </row>
    <row r="38" spans="1:83" ht="20.1" customHeight="1">
      <c r="A38" s="16" t="s">
        <v>23</v>
      </c>
      <c r="B38" s="52">
        <v>1170</v>
      </c>
      <c r="C38" s="25">
        <f>SUM(C27,C30:C34,C36)</f>
        <v>24541289.64888284</v>
      </c>
      <c r="D38" s="25">
        <f>SUM(D27,D30:D34,D36)</f>
        <v>29840440.807430003</v>
      </c>
      <c r="E38" s="25">
        <f>SUM(E27,E30:E34,E36)</f>
        <v>14476562.363326378</v>
      </c>
      <c r="F38" s="25">
        <f>SUM(F27,F30:F34,F36)</f>
        <v>29840440.807430003</v>
      </c>
      <c r="G38" s="26">
        <f t="shared" si="3"/>
        <v>15363878.444103625</v>
      </c>
      <c r="H38" s="64">
        <f t="shared" si="0"/>
        <v>106.12932862448815</v>
      </c>
      <c r="CB38" s="32"/>
      <c r="CC38" s="32"/>
      <c r="CD38" s="32"/>
      <c r="CE38" s="32"/>
    </row>
    <row r="39" spans="1:131" ht="19.5" customHeight="1">
      <c r="A39" s="57" t="s">
        <v>27</v>
      </c>
      <c r="B39" s="4">
        <v>1180</v>
      </c>
      <c r="C39" s="19">
        <v>-3102138.9000000004</v>
      </c>
      <c r="D39" s="19">
        <v>-3771011.5</v>
      </c>
      <c r="E39" s="19">
        <v>-3031884.46830786</v>
      </c>
      <c r="F39" s="19">
        <v>-3771011.5</v>
      </c>
      <c r="G39" s="19">
        <f t="shared" si="3"/>
        <v>-739127.0316921398</v>
      </c>
      <c r="H39" s="63">
        <f t="shared" si="0"/>
        <v>24.378469543222977</v>
      </c>
      <c r="CB39" s="32"/>
      <c r="CC39" s="32"/>
      <c r="CD39" s="32"/>
      <c r="CE39" s="32"/>
      <c r="DZ39" s="34"/>
      <c r="EA39" s="34"/>
    </row>
    <row r="40" spans="1:8" s="2" customFormat="1" ht="20.1" customHeight="1">
      <c r="A40" s="57" t="s">
        <v>97</v>
      </c>
      <c r="B40" s="4">
        <v>1181</v>
      </c>
      <c r="C40" s="19">
        <v>115581.4</v>
      </c>
      <c r="D40" s="19">
        <v>20530.1</v>
      </c>
      <c r="E40" s="19">
        <v>1371</v>
      </c>
      <c r="F40" s="19">
        <v>20530.1</v>
      </c>
      <c r="G40" s="19">
        <f t="shared" si="3"/>
        <v>19159.1</v>
      </c>
      <c r="H40" s="63">
        <f t="shared" si="0"/>
        <v>1397.4544128373448</v>
      </c>
    </row>
    <row r="41" spans="1:129" ht="18.75" customHeight="1">
      <c r="A41" s="57" t="s">
        <v>28</v>
      </c>
      <c r="B41" s="5">
        <v>1190</v>
      </c>
      <c r="C41" s="19">
        <v>0</v>
      </c>
      <c r="D41" s="19">
        <v>0</v>
      </c>
      <c r="E41" s="19">
        <v>0</v>
      </c>
      <c r="F41" s="19">
        <v>0</v>
      </c>
      <c r="G41" s="19">
        <f t="shared" si="3"/>
        <v>0</v>
      </c>
      <c r="H41" s="76" t="e">
        <f t="shared" si="0"/>
        <v>#DIV/0!</v>
      </c>
      <c r="CB41" s="32"/>
      <c r="CC41" s="32"/>
      <c r="CD41" s="32"/>
      <c r="CE41" s="32"/>
      <c r="DX41" s="34"/>
      <c r="DY41" s="34"/>
    </row>
    <row r="42" spans="1:8" s="2" customFormat="1" ht="20.1" customHeight="1">
      <c r="A42" s="57" t="s">
        <v>98</v>
      </c>
      <c r="B42" s="3">
        <v>1191</v>
      </c>
      <c r="C42" s="19">
        <v>0</v>
      </c>
      <c r="D42" s="19">
        <v>0</v>
      </c>
      <c r="E42" s="19">
        <v>0</v>
      </c>
      <c r="F42" s="19">
        <v>0</v>
      </c>
      <c r="G42" s="19">
        <f t="shared" si="3"/>
        <v>0</v>
      </c>
      <c r="H42" s="76" t="e">
        <f t="shared" si="0"/>
        <v>#DIV/0!</v>
      </c>
    </row>
    <row r="43" spans="1:8" ht="20.1" customHeight="1">
      <c r="A43" s="6" t="s">
        <v>161</v>
      </c>
      <c r="B43" s="52">
        <v>1200</v>
      </c>
      <c r="C43" s="25">
        <f>SUM(C38:C42)</f>
        <v>21554732.148882836</v>
      </c>
      <c r="D43" s="25">
        <f>SUM(D38:D42)</f>
        <v>26089959.407430004</v>
      </c>
      <c r="E43" s="25">
        <f>SUM(E38:E42)</f>
        <v>11446048.895018518</v>
      </c>
      <c r="F43" s="25">
        <f>SUM(F38:F42)</f>
        <v>26089959.407430004</v>
      </c>
      <c r="G43" s="26">
        <f t="shared" si="3"/>
        <v>14643910.512411486</v>
      </c>
      <c r="H43" s="64">
        <f t="shared" si="0"/>
        <v>127.93856331318594</v>
      </c>
    </row>
    <row r="44" spans="1:8" ht="20.1" customHeight="1">
      <c r="A44" s="22" t="s">
        <v>10</v>
      </c>
      <c r="B44" s="3">
        <v>1201</v>
      </c>
      <c r="C44" s="19">
        <v>23954643.64891281</v>
      </c>
      <c r="D44" s="19">
        <v>29015524.39893004</v>
      </c>
      <c r="E44" s="19">
        <v>14490735.832231022</v>
      </c>
      <c r="F44" s="19">
        <v>29015524.39893004</v>
      </c>
      <c r="G44" s="19">
        <f t="shared" si="3"/>
        <v>14524788.566699017</v>
      </c>
      <c r="H44" s="63">
        <f t="shared" si="0"/>
        <v>100.23499658583418</v>
      </c>
    </row>
    <row r="45" spans="1:8" ht="20.1" customHeight="1">
      <c r="A45" s="22" t="s">
        <v>11</v>
      </c>
      <c r="B45" s="3">
        <v>1202</v>
      </c>
      <c r="C45" s="19">
        <v>-2399911.5</v>
      </c>
      <c r="D45" s="19">
        <v>-2925564.9915</v>
      </c>
      <c r="E45" s="19">
        <v>-3044686.9371999996</v>
      </c>
      <c r="F45" s="19">
        <v>-2925564.9915</v>
      </c>
      <c r="G45" s="19">
        <f>F45-E45</f>
        <v>119121.94569999957</v>
      </c>
      <c r="H45" s="63">
        <f t="shared" si="0"/>
        <v>-3.9124530093576197</v>
      </c>
    </row>
    <row r="46" spans="1:8" s="2" customFormat="1" ht="19.5" customHeight="1">
      <c r="A46" s="6" t="s">
        <v>100</v>
      </c>
      <c r="B46" s="62">
        <v>1210</v>
      </c>
      <c r="C46" s="25">
        <f>SUM(C11,C21,C30,C32,C34,C40,C41)</f>
        <v>238211742.1212722</v>
      </c>
      <c r="D46" s="25">
        <f>SUM(D11,D21,D30,D32,D34,D40,D41)</f>
        <v>239688611.01505002</v>
      </c>
      <c r="E46" s="25">
        <f>SUM(E11,E21,E30,E32,E34,E40,E41)</f>
        <v>235873044.46907756</v>
      </c>
      <c r="F46" s="25">
        <f>SUM(F11,F21,F30,F32,F34,F40,F41)</f>
        <v>239688611.01505002</v>
      </c>
      <c r="G46" s="26">
        <f>F46-E46</f>
        <v>3815566.5459724665</v>
      </c>
      <c r="H46" s="64">
        <f t="shared" si="0"/>
        <v>1.6176356881138645</v>
      </c>
    </row>
    <row r="47" spans="1:8" s="2" customFormat="1" ht="20.1" customHeight="1">
      <c r="A47" s="6" t="s">
        <v>99</v>
      </c>
      <c r="B47" s="62">
        <v>1220</v>
      </c>
      <c r="C47" s="25">
        <f>SUM(C12,C14,C20,C24,C31,C33,C36,C39,C42)</f>
        <v>-216657009.9723894</v>
      </c>
      <c r="D47" s="25">
        <f>SUM(D12,D14,D20,D24,D31,D33,D36,D39,D42)</f>
        <v>-213598651.60762</v>
      </c>
      <c r="E47" s="25">
        <f>SUM(E12,E14,E20,E24,E31,E33,E36,E39,E42)</f>
        <v>-224426995.57405898</v>
      </c>
      <c r="F47" s="25">
        <f>SUM(F12,F14,F20,F24,F31,F33,F36,F39,F42)</f>
        <v>-213598651.60762</v>
      </c>
      <c r="G47" s="26">
        <f t="shared" si="3"/>
        <v>10828343.966438979</v>
      </c>
      <c r="H47" s="64">
        <f t="shared" si="0"/>
        <v>-4.824884786583411</v>
      </c>
    </row>
    <row r="48" spans="1:8" s="2" customFormat="1" ht="20.1" customHeight="1">
      <c r="A48" s="57" t="s">
        <v>58</v>
      </c>
      <c r="B48" s="5">
        <v>1230</v>
      </c>
      <c r="C48" s="19">
        <v>0</v>
      </c>
      <c r="D48" s="19">
        <v>0</v>
      </c>
      <c r="E48" s="19">
        <v>0</v>
      </c>
      <c r="F48" s="19">
        <v>0</v>
      </c>
      <c r="G48" s="26">
        <f t="shared" si="3"/>
        <v>0</v>
      </c>
      <c r="H48" s="76" t="e">
        <f t="shared" si="0"/>
        <v>#DIV/0!</v>
      </c>
    </row>
    <row r="49" spans="1:137" ht="20.1" customHeight="1">
      <c r="A49" s="6" t="s">
        <v>53</v>
      </c>
      <c r="B49" s="5"/>
      <c r="C49" s="19"/>
      <c r="D49" s="19"/>
      <c r="E49" s="19"/>
      <c r="F49" s="19"/>
      <c r="G49" s="19"/>
      <c r="H49" s="64"/>
      <c r="DX49" s="1">
        <v>354.7</v>
      </c>
      <c r="DY49" s="1">
        <v>448.2</v>
      </c>
      <c r="DZ49" s="1">
        <v>259.8</v>
      </c>
      <c r="EA49" s="1">
        <v>232.5</v>
      </c>
      <c r="ED49" s="35"/>
      <c r="EE49" s="35"/>
      <c r="EF49" s="35"/>
      <c r="EG49" s="35"/>
    </row>
    <row r="50" spans="1:137" ht="20.1" customHeight="1">
      <c r="A50" s="57" t="s">
        <v>68</v>
      </c>
      <c r="B50" s="5">
        <v>1400</v>
      </c>
      <c r="C50" s="19">
        <v>-31465927.8</v>
      </c>
      <c r="D50" s="19">
        <v>-28016159.3</v>
      </c>
      <c r="E50" s="19">
        <v>-27286787.890043527</v>
      </c>
      <c r="F50" s="19">
        <v>-28016159.3</v>
      </c>
      <c r="G50" s="19">
        <f aca="true" t="shared" si="4" ref="G50:G57">F50-E50</f>
        <v>-729371.4099564739</v>
      </c>
      <c r="H50" s="63">
        <f aca="true" t="shared" si="5" ref="H50:H57">F50/E50*100-100</f>
        <v>2.6729837637745817</v>
      </c>
      <c r="DX50" s="1">
        <v>447.2</v>
      </c>
      <c r="DY50" s="1">
        <v>409.1</v>
      </c>
      <c r="DZ50" s="1">
        <v>226.5</v>
      </c>
      <c r="EA50" s="1">
        <v>216.1</v>
      </c>
      <c r="ED50" s="35"/>
      <c r="EE50" s="35"/>
      <c r="EF50" s="35"/>
      <c r="EG50" s="35"/>
    </row>
    <row r="51" spans="1:137" ht="20.1" customHeight="1">
      <c r="A51" s="57" t="s">
        <v>69</v>
      </c>
      <c r="B51" s="10">
        <v>1401</v>
      </c>
      <c r="C51" s="19">
        <v>-49027381.599999994</v>
      </c>
      <c r="D51" s="19">
        <v>-46026099.3</v>
      </c>
      <c r="E51" s="19">
        <v>-46753951.39004353</v>
      </c>
      <c r="F51" s="19">
        <v>-46026099.3</v>
      </c>
      <c r="G51" s="19">
        <f t="shared" si="4"/>
        <v>727852.0900435299</v>
      </c>
      <c r="H51" s="63">
        <f t="shared" si="5"/>
        <v>-1.5567712854287805</v>
      </c>
      <c r="DX51" s="1">
        <v>153.4</v>
      </c>
      <c r="DY51" s="1">
        <v>148.9</v>
      </c>
      <c r="DZ51" s="1">
        <v>78.5</v>
      </c>
      <c r="EA51" s="1">
        <v>79.7</v>
      </c>
      <c r="ED51" s="35"/>
      <c r="EE51" s="35"/>
      <c r="EF51" s="35"/>
      <c r="EG51" s="35"/>
    </row>
    <row r="52" spans="1:137" ht="20.1" customHeight="1">
      <c r="A52" s="57" t="s">
        <v>13</v>
      </c>
      <c r="B52" s="10">
        <v>1402</v>
      </c>
      <c r="C52" s="19">
        <v>16345414.200000003</v>
      </c>
      <c r="D52" s="19">
        <v>16358089.868999999</v>
      </c>
      <c r="E52" s="19">
        <v>17225895.7</v>
      </c>
      <c r="F52" s="19">
        <v>16358089.9</v>
      </c>
      <c r="G52" s="19">
        <f t="shared" si="4"/>
        <v>-867805.7999999989</v>
      </c>
      <c r="H52" s="63">
        <f t="shared" si="5"/>
        <v>-5.037797831319736</v>
      </c>
      <c r="DX52" s="1">
        <v>441.2</v>
      </c>
      <c r="DY52" s="1">
        <v>227.7</v>
      </c>
      <c r="DZ52" s="1">
        <v>113.9</v>
      </c>
      <c r="EA52" s="1">
        <v>113.9</v>
      </c>
      <c r="ED52" s="35"/>
      <c r="EE52" s="35"/>
      <c r="EF52" s="35"/>
      <c r="EG52" s="35"/>
    </row>
    <row r="53" spans="1:137" ht="20.1" customHeight="1">
      <c r="A53" s="57" t="s">
        <v>4</v>
      </c>
      <c r="B53" s="7">
        <v>1410</v>
      </c>
      <c r="C53" s="19">
        <v>23132992.65799</v>
      </c>
      <c r="D53" s="19">
        <v>26602187.821</v>
      </c>
      <c r="E53" s="19">
        <v>26500196.3685771</v>
      </c>
      <c r="F53" s="19">
        <v>26602187.821</v>
      </c>
      <c r="G53" s="19">
        <f t="shared" si="4"/>
        <v>101991.45242289826</v>
      </c>
      <c r="H53" s="63">
        <f t="shared" si="5"/>
        <v>0.38487055342666565</v>
      </c>
      <c r="DX53" s="1">
        <v>141.5</v>
      </c>
      <c r="DY53" s="1">
        <v>207.1</v>
      </c>
      <c r="DZ53" s="1">
        <v>89</v>
      </c>
      <c r="EA53" s="1">
        <v>90.1</v>
      </c>
      <c r="ED53" s="35"/>
      <c r="EE53" s="35"/>
      <c r="EF53" s="35"/>
      <c r="EG53" s="35"/>
    </row>
    <row r="54" spans="1:8" ht="20.1" customHeight="1">
      <c r="A54" s="57" t="s">
        <v>5</v>
      </c>
      <c r="B54" s="7">
        <v>1420</v>
      </c>
      <c r="C54" s="19">
        <v>4976186.658</v>
      </c>
      <c r="D54" s="19">
        <v>5752864.767</v>
      </c>
      <c r="E54" s="19">
        <v>5846679.1335515715</v>
      </c>
      <c r="F54" s="19">
        <v>5752864.767</v>
      </c>
      <c r="G54" s="19">
        <f t="shared" si="4"/>
        <v>-93814.36655157153</v>
      </c>
      <c r="H54" s="63">
        <f t="shared" si="5"/>
        <v>-1.6045752538943248</v>
      </c>
    </row>
    <row r="55" spans="1:113" ht="20.1" customHeight="1">
      <c r="A55" s="57" t="s">
        <v>6</v>
      </c>
      <c r="B55" s="7">
        <v>1430</v>
      </c>
      <c r="C55" s="19">
        <v>8141520.699999999</v>
      </c>
      <c r="D55" s="19">
        <v>7501013.600000001</v>
      </c>
      <c r="E55" s="19">
        <v>8087566.702499999</v>
      </c>
      <c r="F55" s="19">
        <v>7501013.600000001</v>
      </c>
      <c r="G55" s="19">
        <f t="shared" si="4"/>
        <v>-586553.1024999982</v>
      </c>
      <c r="H55" s="63">
        <f t="shared" si="5"/>
        <v>-7.252528777520752</v>
      </c>
      <c r="DF55" s="1">
        <f>DF42+DF41-DF40</f>
        <v>0</v>
      </c>
      <c r="DG55" s="1">
        <f>DG42+DG41-DG40</f>
        <v>0</v>
      </c>
      <c r="DH55" s="1">
        <f>DH42+DH41-DH40</f>
        <v>0</v>
      </c>
      <c r="DI55" s="1">
        <f>DI42+DI41-DI40</f>
        <v>0</v>
      </c>
    </row>
    <row r="56" spans="1:8" ht="20.1" customHeight="1">
      <c r="A56" s="57" t="s">
        <v>14</v>
      </c>
      <c r="B56" s="7">
        <v>1440</v>
      </c>
      <c r="C56" s="19">
        <v>-4113433.015990001</v>
      </c>
      <c r="D56" s="19">
        <v>2015929.9999999981</v>
      </c>
      <c r="E56" s="19">
        <v>1560384.230620868</v>
      </c>
      <c r="F56" s="19">
        <v>2015929.9999999981</v>
      </c>
      <c r="G56" s="19">
        <f t="shared" si="4"/>
        <v>455545.7693791301</v>
      </c>
      <c r="H56" s="63">
        <f t="shared" si="5"/>
        <v>29.194461238426584</v>
      </c>
    </row>
    <row r="57" spans="1:8" ht="20.1" customHeight="1">
      <c r="A57" s="6" t="s">
        <v>16</v>
      </c>
      <c r="B57" s="7">
        <v>1450</v>
      </c>
      <c r="C57" s="25">
        <f>SUM(C50,C53,C54,C55,C56)</f>
        <v>671339.1999999983</v>
      </c>
      <c r="D57" s="25">
        <f>SUM(D50,D53,D54,D55,D56)</f>
        <v>13855836.887999997</v>
      </c>
      <c r="E57" s="25">
        <f>SUM(E50,E53,E54,E55,E56)</f>
        <v>14708038.545206012</v>
      </c>
      <c r="F57" s="25">
        <f>SUM(F50,F53,F54,F55,F56)</f>
        <v>13855836.887999997</v>
      </c>
      <c r="G57" s="26">
        <f t="shared" si="4"/>
        <v>-852201.6572060157</v>
      </c>
      <c r="H57" s="64">
        <f t="shared" si="5"/>
        <v>-5.794121728650111</v>
      </c>
    </row>
    <row r="58" spans="1:8" ht="12.75">
      <c r="A58" s="116" t="s">
        <v>33</v>
      </c>
      <c r="B58" s="117"/>
      <c r="C58" s="117"/>
      <c r="D58" s="117"/>
      <c r="E58" s="117"/>
      <c r="F58" s="117"/>
      <c r="G58" s="117"/>
      <c r="H58" s="117"/>
    </row>
    <row r="59" spans="1:8" ht="12.75">
      <c r="A59" s="122" t="s">
        <v>31</v>
      </c>
      <c r="B59" s="123"/>
      <c r="C59" s="123"/>
      <c r="D59" s="123"/>
      <c r="E59" s="123"/>
      <c r="F59" s="123"/>
      <c r="G59" s="123"/>
      <c r="H59" s="123"/>
    </row>
    <row r="60" spans="1:8" ht="32.25" customHeight="1">
      <c r="A60" s="11" t="s">
        <v>17</v>
      </c>
      <c r="B60" s="3">
        <v>2000</v>
      </c>
      <c r="C60" s="19">
        <v>-153449750.2</v>
      </c>
      <c r="D60" s="19">
        <v>-142394494.74</v>
      </c>
      <c r="E60" s="19">
        <v>-146971686.49999988</v>
      </c>
      <c r="F60" s="19">
        <v>-142394494.74</v>
      </c>
      <c r="G60" s="19">
        <f aca="true" t="shared" si="6" ref="G60:G71">F60-E60</f>
        <v>4577191.759999871</v>
      </c>
      <c r="H60" s="63">
        <f aca="true" t="shared" si="7" ref="H60:H106">F60/E60*100-100</f>
        <v>-3.1143357397616</v>
      </c>
    </row>
    <row r="61" spans="1:8" ht="20.25" customHeight="1">
      <c r="A61" s="57" t="s">
        <v>51</v>
      </c>
      <c r="B61" s="4">
        <v>1200</v>
      </c>
      <c r="C61" s="24">
        <f>C43</f>
        <v>21554732.148882836</v>
      </c>
      <c r="D61" s="24">
        <f>D43</f>
        <v>26089959.407430004</v>
      </c>
      <c r="E61" s="24">
        <f>E43</f>
        <v>11446048.895018518</v>
      </c>
      <c r="F61" s="24">
        <f>F43</f>
        <v>26089959.407430004</v>
      </c>
      <c r="G61" s="19">
        <f t="shared" si="6"/>
        <v>14643910.512411486</v>
      </c>
      <c r="H61" s="63">
        <f t="shared" si="7"/>
        <v>127.93856331318594</v>
      </c>
    </row>
    <row r="62" spans="1:8" ht="36.75" customHeight="1">
      <c r="A62" s="11" t="s">
        <v>101</v>
      </c>
      <c r="B62" s="3">
        <v>2010</v>
      </c>
      <c r="C62" s="24">
        <f>SUM(C63:C64)</f>
        <v>-4015431.9999999995</v>
      </c>
      <c r="D62" s="24">
        <f>SUM(D63:D64)</f>
        <v>-3720958.1999999997</v>
      </c>
      <c r="E62" s="24">
        <f>SUM(E63:E64)</f>
        <v>-1081865.7000000002</v>
      </c>
      <c r="F62" s="24">
        <f>SUM(F63:F64)</f>
        <v>-3720958.1999999997</v>
      </c>
      <c r="G62" s="19">
        <f t="shared" si="6"/>
        <v>-2639092.4999999995</v>
      </c>
      <c r="H62" s="63">
        <f t="shared" si="7"/>
        <v>243.93901202339617</v>
      </c>
    </row>
    <row r="63" spans="1:8" ht="39" customHeight="1">
      <c r="A63" s="57" t="s">
        <v>41</v>
      </c>
      <c r="B63" s="3">
        <v>2011</v>
      </c>
      <c r="C63" s="19">
        <v>-2591921.0999999996</v>
      </c>
      <c r="D63" s="19">
        <v>-3720580.1999999997</v>
      </c>
      <c r="E63" s="19">
        <v>-1078966.7000000002</v>
      </c>
      <c r="F63" s="19">
        <v>-3720580.1999999997</v>
      </c>
      <c r="G63" s="19">
        <f t="shared" si="6"/>
        <v>-2641613.4999999995</v>
      </c>
      <c r="H63" s="63">
        <f t="shared" si="7"/>
        <v>244.82808412900965</v>
      </c>
    </row>
    <row r="64" spans="1:8" ht="41.25" customHeight="1">
      <c r="A64" s="57" t="s">
        <v>42</v>
      </c>
      <c r="B64" s="3">
        <v>2012</v>
      </c>
      <c r="C64" s="19">
        <v>-1423510.9</v>
      </c>
      <c r="D64" s="19">
        <v>-378</v>
      </c>
      <c r="E64" s="19">
        <v>-2899</v>
      </c>
      <c r="F64" s="19">
        <v>-378</v>
      </c>
      <c r="G64" s="19">
        <f t="shared" si="6"/>
        <v>2521</v>
      </c>
      <c r="H64" s="63">
        <f t="shared" si="7"/>
        <v>-86.96102104173853</v>
      </c>
    </row>
    <row r="65" spans="1:8" ht="12.75">
      <c r="A65" s="22" t="s">
        <v>38</v>
      </c>
      <c r="B65" s="3" t="s">
        <v>48</v>
      </c>
      <c r="C65" s="19">
        <v>-1111717.9</v>
      </c>
      <c r="D65" s="19">
        <v>-249</v>
      </c>
      <c r="E65" s="19">
        <v>-2093</v>
      </c>
      <c r="F65" s="19">
        <v>-249</v>
      </c>
      <c r="G65" s="19">
        <f t="shared" si="6"/>
        <v>1844</v>
      </c>
      <c r="H65" s="63">
        <f t="shared" si="7"/>
        <v>-88.10320114667941</v>
      </c>
    </row>
    <row r="66" spans="1:8" ht="12.75">
      <c r="A66" s="57" t="s">
        <v>39</v>
      </c>
      <c r="B66" s="3">
        <v>2020</v>
      </c>
      <c r="C66" s="19">
        <v>-98604.7</v>
      </c>
      <c r="D66" s="19">
        <v>45783.9</v>
      </c>
      <c r="E66" s="19">
        <v>10.5</v>
      </c>
      <c r="F66" s="19">
        <v>45783.9</v>
      </c>
      <c r="G66" s="19">
        <f t="shared" si="6"/>
        <v>45773.4</v>
      </c>
      <c r="H66" s="63">
        <f t="shared" si="7"/>
        <v>435937.14285714284</v>
      </c>
    </row>
    <row r="67" spans="1:8" ht="12.75">
      <c r="A67" s="11" t="s">
        <v>21</v>
      </c>
      <c r="B67" s="3">
        <v>2030</v>
      </c>
      <c r="C67" s="19">
        <v>-446528.6</v>
      </c>
      <c r="D67" s="19">
        <v>-210850.69999999998</v>
      </c>
      <c r="E67" s="19">
        <v>-1310195.5</v>
      </c>
      <c r="F67" s="19">
        <v>-210850.69999999998</v>
      </c>
      <c r="G67" s="19">
        <f t="shared" si="6"/>
        <v>1099344.8</v>
      </c>
      <c r="H67" s="63">
        <f t="shared" si="7"/>
        <v>-83.90692839351074</v>
      </c>
    </row>
    <row r="68" spans="1:113" ht="12.75">
      <c r="A68" s="11" t="s">
        <v>12</v>
      </c>
      <c r="B68" s="3">
        <v>2040</v>
      </c>
      <c r="C68" s="19">
        <v>-588795.7999999999</v>
      </c>
      <c r="D68" s="19">
        <v>-15711.3</v>
      </c>
      <c r="E68" s="19">
        <v>-41706.5</v>
      </c>
      <c r="F68" s="19">
        <v>-15711.3</v>
      </c>
      <c r="G68" s="19">
        <f t="shared" si="6"/>
        <v>25995.2</v>
      </c>
      <c r="H68" s="63">
        <f t="shared" si="7"/>
        <v>-62.32889357773968</v>
      </c>
      <c r="CC68" s="36"/>
      <c r="DF68" s="1">
        <f>SUM(DF57,DF58,DF63,DF64,DF65,DF66,DF67)+DF40</f>
        <v>0</v>
      </c>
      <c r="DG68" s="1">
        <f>SUM(DG57,DG58,DG63,DG64,DG65,DG66,DG67)+DG40</f>
        <v>0</v>
      </c>
      <c r="DH68" s="1">
        <f>SUM(DH57,DH58,DH63,DH64,DH65,DH66,DH67)+DH40</f>
        <v>0</v>
      </c>
      <c r="DI68" s="1">
        <f>SUM(DI57,DI58,DI63,DI64,DI65,DI66,DI67)+DI40</f>
        <v>0</v>
      </c>
    </row>
    <row r="69" spans="1:8" ht="12.75">
      <c r="A69" s="11" t="s">
        <v>86</v>
      </c>
      <c r="B69" s="3">
        <v>2050</v>
      </c>
      <c r="C69" s="19">
        <v>-96901.70000000001</v>
      </c>
      <c r="D69" s="19">
        <v>-31825.900000014903</v>
      </c>
      <c r="E69" s="19">
        <v>-111669.5</v>
      </c>
      <c r="F69" s="19">
        <v>-31825.900000014903</v>
      </c>
      <c r="G69" s="19">
        <f t="shared" si="6"/>
        <v>79843.5999999851</v>
      </c>
      <c r="H69" s="63">
        <f t="shared" si="7"/>
        <v>-71.49991716626751</v>
      </c>
    </row>
    <row r="70" spans="1:8" ht="12.75">
      <c r="A70" s="11" t="s">
        <v>87</v>
      </c>
      <c r="B70" s="3">
        <v>2060</v>
      </c>
      <c r="C70" s="19">
        <v>-4156556.2974628033</v>
      </c>
      <c r="D70" s="19">
        <v>161281.72325</v>
      </c>
      <c r="E70" s="19">
        <v>-638698.5</v>
      </c>
      <c r="F70" s="19">
        <v>161281.72325</v>
      </c>
      <c r="G70" s="19">
        <f t="shared" si="6"/>
        <v>799980.22325</v>
      </c>
      <c r="H70" s="63">
        <f t="shared" si="7"/>
        <v>-125.2516207960407</v>
      </c>
    </row>
    <row r="71" spans="1:8" ht="36" customHeight="1">
      <c r="A71" s="11" t="s">
        <v>18</v>
      </c>
      <c r="B71" s="3">
        <v>2070</v>
      </c>
      <c r="C71" s="24">
        <f>SUM(C60:C62,C66:C70)</f>
        <v>-141297837.14857993</v>
      </c>
      <c r="D71" s="24">
        <f>SUM(D60:D62,D66:D70)</f>
        <v>-120076815.80932002</v>
      </c>
      <c r="E71" s="24">
        <f>SUM(E60:E62,E66:E70)</f>
        <v>-138709762.80498135</v>
      </c>
      <c r="F71" s="24">
        <f>SUM(F60:F62,F66:F70)</f>
        <v>-120076815.80932002</v>
      </c>
      <c r="G71" s="19">
        <f t="shared" si="6"/>
        <v>18632946.995661333</v>
      </c>
      <c r="H71" s="63">
        <f t="shared" si="7"/>
        <v>-13.433046541834457</v>
      </c>
    </row>
    <row r="72" spans="1:8" ht="21" customHeight="1">
      <c r="A72" s="122" t="s">
        <v>102</v>
      </c>
      <c r="B72" s="124"/>
      <c r="C72" s="124"/>
      <c r="D72" s="124"/>
      <c r="E72" s="124"/>
      <c r="F72" s="124"/>
      <c r="G72" s="124"/>
      <c r="H72" s="124"/>
    </row>
    <row r="73" spans="1:8" s="2" customFormat="1" ht="41.25" customHeight="1">
      <c r="A73" s="59" t="s">
        <v>103</v>
      </c>
      <c r="B73" s="61">
        <v>2110</v>
      </c>
      <c r="C73" s="26">
        <v>27026058.758</v>
      </c>
      <c r="D73" s="26">
        <v>23544391.29</v>
      </c>
      <c r="E73" s="26">
        <v>23060828.558956772</v>
      </c>
      <c r="F73" s="26">
        <v>23544391.29</v>
      </c>
      <c r="G73" s="26">
        <f aca="true" t="shared" si="8" ref="G73:G84">F73-E73</f>
        <v>483562.731043227</v>
      </c>
      <c r="H73" s="64">
        <f t="shared" si="7"/>
        <v>2.0969009409482595</v>
      </c>
    </row>
    <row r="74" spans="1:8" s="2" customFormat="1" ht="12.75">
      <c r="A74" s="57" t="s">
        <v>104</v>
      </c>
      <c r="B74" s="3">
        <v>2111</v>
      </c>
      <c r="C74" s="19">
        <v>7791993.74</v>
      </c>
      <c r="D74" s="19">
        <v>4568045.4</v>
      </c>
      <c r="E74" s="19">
        <v>3754423.5</v>
      </c>
      <c r="F74" s="19">
        <v>4568045.4</v>
      </c>
      <c r="G74" s="19">
        <f t="shared" si="8"/>
        <v>813621.9000000004</v>
      </c>
      <c r="H74" s="63">
        <f t="shared" si="7"/>
        <v>21.671020863789096</v>
      </c>
    </row>
    <row r="75" spans="1:8" s="2" customFormat="1" ht="27.75" customHeight="1">
      <c r="A75" s="57" t="s">
        <v>105</v>
      </c>
      <c r="B75" s="3">
        <v>2112</v>
      </c>
      <c r="C75" s="19">
        <v>13910196.117999999</v>
      </c>
      <c r="D75" s="19">
        <v>12445219.459999997</v>
      </c>
      <c r="E75" s="19">
        <v>12818475.809301775</v>
      </c>
      <c r="F75" s="19">
        <v>12445219.459999997</v>
      </c>
      <c r="G75" s="19">
        <f t="shared" si="8"/>
        <v>-373256.3493017778</v>
      </c>
      <c r="H75" s="63">
        <f t="shared" si="7"/>
        <v>-2.91186218123471</v>
      </c>
    </row>
    <row r="76" spans="1:8" s="2" customFormat="1" ht="36.75" customHeight="1">
      <c r="A76" s="11" t="s">
        <v>106</v>
      </c>
      <c r="B76" s="4">
        <v>2113</v>
      </c>
      <c r="C76" s="19">
        <v>-1313250.1</v>
      </c>
      <c r="D76" s="19">
        <v>-1534202.2000000002</v>
      </c>
      <c r="E76" s="19">
        <v>-1605603</v>
      </c>
      <c r="F76" s="19">
        <v>-1534202.2000000002</v>
      </c>
      <c r="G76" s="19">
        <f t="shared" si="8"/>
        <v>71400.79999999981</v>
      </c>
      <c r="H76" s="63">
        <f t="shared" si="7"/>
        <v>-4.4469772415721565</v>
      </c>
    </row>
    <row r="77" spans="1:8" s="2" customFormat="1" ht="12.75">
      <c r="A77" s="11" t="s">
        <v>107</v>
      </c>
      <c r="B77" s="4">
        <v>2114</v>
      </c>
      <c r="C77" s="19">
        <v>1496533.5</v>
      </c>
      <c r="D77" s="19">
        <v>1654432.3</v>
      </c>
      <c r="E77" s="19">
        <v>1567527.3</v>
      </c>
      <c r="F77" s="19">
        <v>1654432.3</v>
      </c>
      <c r="G77" s="19">
        <f t="shared" si="8"/>
        <v>86905</v>
      </c>
      <c r="H77" s="63">
        <f t="shared" si="7"/>
        <v>5.544082071170294</v>
      </c>
    </row>
    <row r="78" spans="1:8" s="2" customFormat="1" ht="37.5">
      <c r="A78" s="11" t="s">
        <v>108</v>
      </c>
      <c r="B78" s="4">
        <v>2115</v>
      </c>
      <c r="C78" s="19">
        <v>2207965.1</v>
      </c>
      <c r="D78" s="19">
        <v>2941842.8000000003</v>
      </c>
      <c r="E78" s="19">
        <v>2852794.6999999993</v>
      </c>
      <c r="F78" s="19">
        <v>2941842.8000000003</v>
      </c>
      <c r="G78" s="19">
        <f t="shared" si="8"/>
        <v>89048.10000000102</v>
      </c>
      <c r="H78" s="63">
        <f t="shared" si="7"/>
        <v>3.121433869741864</v>
      </c>
    </row>
    <row r="79" spans="1:8" s="2" customFormat="1" ht="12.75">
      <c r="A79" s="11" t="s">
        <v>109</v>
      </c>
      <c r="B79" s="4">
        <v>2116</v>
      </c>
      <c r="C79" s="19">
        <v>354324.5</v>
      </c>
      <c r="D79" s="19">
        <v>353176</v>
      </c>
      <c r="E79" s="19">
        <v>364670</v>
      </c>
      <c r="F79" s="19">
        <v>353176</v>
      </c>
      <c r="G79" s="19">
        <f t="shared" si="8"/>
        <v>-11494</v>
      </c>
      <c r="H79" s="63">
        <f t="shared" si="7"/>
        <v>-3.1518907505415825</v>
      </c>
    </row>
    <row r="80" spans="1:8" s="2" customFormat="1" ht="12.75">
      <c r="A80" s="11" t="s">
        <v>110</v>
      </c>
      <c r="B80" s="4">
        <v>2117</v>
      </c>
      <c r="C80" s="19">
        <v>89580.70000000001</v>
      </c>
      <c r="D80" s="19">
        <v>94552.9</v>
      </c>
      <c r="E80" s="19">
        <v>109370.6</v>
      </c>
      <c r="F80" s="19">
        <v>94552.9</v>
      </c>
      <c r="G80" s="19">
        <f t="shared" si="8"/>
        <v>-14817.700000000012</v>
      </c>
      <c r="H80" s="63">
        <f t="shared" si="7"/>
        <v>-13.54815645155098</v>
      </c>
    </row>
    <row r="81" spans="1:8" s="2" customFormat="1" ht="36.75" customHeight="1">
      <c r="A81" s="59" t="s">
        <v>111</v>
      </c>
      <c r="B81" s="65">
        <v>2120</v>
      </c>
      <c r="C81" s="26">
        <v>4086535.15152</v>
      </c>
      <c r="D81" s="26">
        <v>5311047.218000001</v>
      </c>
      <c r="E81" s="26">
        <v>5553986.370113967</v>
      </c>
      <c r="F81" s="26">
        <v>5311047.228000001</v>
      </c>
      <c r="G81" s="26">
        <f t="shared" si="8"/>
        <v>-242939.14211396594</v>
      </c>
      <c r="H81" s="64">
        <f t="shared" si="7"/>
        <v>-4.374140048690492</v>
      </c>
    </row>
    <row r="82" spans="1:8" s="2" customFormat="1" ht="37.5">
      <c r="A82" s="59" t="s">
        <v>112</v>
      </c>
      <c r="B82" s="65">
        <v>2130</v>
      </c>
      <c r="C82" s="26">
        <v>5388694.383834547</v>
      </c>
      <c r="D82" s="26">
        <v>6142797.113409401</v>
      </c>
      <c r="E82" s="26">
        <v>6452268.566448426</v>
      </c>
      <c r="F82" s="26">
        <v>6142797.145409401</v>
      </c>
      <c r="G82" s="26">
        <f t="shared" si="8"/>
        <v>-309471.4210390253</v>
      </c>
      <c r="H82" s="64">
        <f t="shared" si="7"/>
        <v>-4.796319586699568</v>
      </c>
    </row>
    <row r="83" spans="1:8" s="2" customFormat="1" ht="60.75" customHeight="1">
      <c r="A83" s="17" t="s">
        <v>113</v>
      </c>
      <c r="B83" s="4">
        <v>2131</v>
      </c>
      <c r="C83" s="19">
        <v>112.8</v>
      </c>
      <c r="D83" s="19">
        <v>3403</v>
      </c>
      <c r="E83" s="19">
        <v>1232</v>
      </c>
      <c r="F83" s="19">
        <v>3403</v>
      </c>
      <c r="G83" s="19">
        <f t="shared" si="8"/>
        <v>2171</v>
      </c>
      <c r="H83" s="63">
        <f t="shared" si="7"/>
        <v>176.21753246753246</v>
      </c>
    </row>
    <row r="84" spans="1:8" s="2" customFormat="1" ht="19.5" customHeight="1">
      <c r="A84" s="17" t="s">
        <v>114</v>
      </c>
      <c r="B84" s="4">
        <v>2133</v>
      </c>
      <c r="C84" s="19">
        <v>5091271.683834548</v>
      </c>
      <c r="D84" s="19">
        <v>5800985.7134094</v>
      </c>
      <c r="E84" s="19">
        <v>6106836.466448427</v>
      </c>
      <c r="F84" s="19">
        <v>5800985.7454094</v>
      </c>
      <c r="G84" s="19">
        <f t="shared" si="8"/>
        <v>-305850.721039027</v>
      </c>
      <c r="H84" s="63">
        <f t="shared" si="7"/>
        <v>-5.008333246180769</v>
      </c>
    </row>
    <row r="85" spans="1:8" ht="12.75">
      <c r="A85" s="16" t="s">
        <v>63</v>
      </c>
      <c r="B85" s="52">
        <v>2200</v>
      </c>
      <c r="C85" s="26">
        <v>36519488.81735455</v>
      </c>
      <c r="D85" s="26">
        <v>35029531.55140939</v>
      </c>
      <c r="E85" s="26">
        <v>35104059.32551917</v>
      </c>
      <c r="F85" s="26">
        <v>35029531.6934094</v>
      </c>
      <c r="G85" s="26">
        <f>F85-E85</f>
        <v>-74527.63210976869</v>
      </c>
      <c r="H85" s="64">
        <f t="shared" si="7"/>
        <v>-0.21230488308681572</v>
      </c>
    </row>
    <row r="86" spans="1:8" ht="12.75">
      <c r="A86" s="116" t="s">
        <v>32</v>
      </c>
      <c r="B86" s="117"/>
      <c r="C86" s="117"/>
      <c r="D86" s="117"/>
      <c r="E86" s="117"/>
      <c r="F86" s="117"/>
      <c r="G86" s="117"/>
      <c r="H86" s="117"/>
    </row>
    <row r="87" spans="1:8" ht="25.5" customHeight="1">
      <c r="A87" s="16" t="s">
        <v>115</v>
      </c>
      <c r="B87" s="62">
        <v>3405</v>
      </c>
      <c r="C87" s="26">
        <v>92516481.803</v>
      </c>
      <c r="D87" s="26">
        <v>68974771.15698999</v>
      </c>
      <c r="E87" s="26">
        <v>63762265.50000001</v>
      </c>
      <c r="F87" s="26">
        <v>68974771.15698999</v>
      </c>
      <c r="G87" s="26">
        <f aca="true" t="shared" si="9" ref="G87:G93">F87-E87</f>
        <v>5212505.656989984</v>
      </c>
      <c r="H87" s="64">
        <f t="shared" si="7"/>
        <v>8.174906609913336</v>
      </c>
    </row>
    <row r="88" spans="1:8" ht="20.1" customHeight="1">
      <c r="A88" s="17" t="s">
        <v>116</v>
      </c>
      <c r="B88" s="5">
        <v>3030</v>
      </c>
      <c r="C88" s="19">
        <v>2484884.0000000005</v>
      </c>
      <c r="D88" s="19">
        <v>2976006.35</v>
      </c>
      <c r="E88" s="19">
        <v>3600154.9499999997</v>
      </c>
      <c r="F88" s="19">
        <v>2976006.35</v>
      </c>
      <c r="G88" s="19">
        <f t="shared" si="9"/>
        <v>-624148.5999999996</v>
      </c>
      <c r="H88" s="63">
        <f t="shared" si="7"/>
        <v>-17.336714910006847</v>
      </c>
    </row>
    <row r="89" spans="1:131" ht="20.1" customHeight="1">
      <c r="A89" s="17" t="s">
        <v>117</v>
      </c>
      <c r="B89" s="5">
        <v>3195</v>
      </c>
      <c r="C89" s="19">
        <v>18840920.61753173</v>
      </c>
      <c r="D89" s="19">
        <v>25490104.66032701</v>
      </c>
      <c r="E89" s="19">
        <v>23672276.20772689</v>
      </c>
      <c r="F89" s="19">
        <v>25490104.66032701</v>
      </c>
      <c r="G89" s="19">
        <f t="shared" si="9"/>
        <v>1817828.4526001215</v>
      </c>
      <c r="H89" s="63">
        <f t="shared" si="7"/>
        <v>7.679145159715418</v>
      </c>
      <c r="DY89" s="32"/>
      <c r="DZ89" s="32"/>
      <c r="EA89" s="32"/>
    </row>
    <row r="90" spans="1:8" ht="20.1" customHeight="1">
      <c r="A90" s="17" t="s">
        <v>118</v>
      </c>
      <c r="B90" s="5">
        <v>3295</v>
      </c>
      <c r="C90" s="19">
        <v>-11808528.142031731</v>
      </c>
      <c r="D90" s="19">
        <v>-13759406.639226</v>
      </c>
      <c r="E90" s="19">
        <v>-14697383.639440002</v>
      </c>
      <c r="F90" s="19">
        <v>-13759406.639226</v>
      </c>
      <c r="G90" s="19">
        <f t="shared" si="9"/>
        <v>937977.0002140012</v>
      </c>
      <c r="H90" s="63">
        <f t="shared" si="7"/>
        <v>-6.381931799731817</v>
      </c>
    </row>
    <row r="91" spans="1:83" ht="20.1" customHeight="1">
      <c r="A91" s="17" t="s">
        <v>119</v>
      </c>
      <c r="B91" s="5">
        <v>3395</v>
      </c>
      <c r="C91" s="19">
        <v>-8563914.5</v>
      </c>
      <c r="D91" s="19">
        <v>-12401223.6</v>
      </c>
      <c r="E91" s="19">
        <v>-15130548.11134139</v>
      </c>
      <c r="F91" s="19">
        <v>-12401223.6</v>
      </c>
      <c r="G91" s="19">
        <f t="shared" si="9"/>
        <v>2729324.511341391</v>
      </c>
      <c r="H91" s="63">
        <f t="shared" si="7"/>
        <v>-18.038503901227315</v>
      </c>
      <c r="CD91" s="32"/>
      <c r="CE91" s="32"/>
    </row>
    <row r="92" spans="1:83" ht="20.1" customHeight="1">
      <c r="A92" s="17" t="s">
        <v>34</v>
      </c>
      <c r="B92" s="5">
        <v>3410</v>
      </c>
      <c r="C92" s="19">
        <v>-2560764.3000000003</v>
      </c>
      <c r="D92" s="19">
        <v>-877984.14778</v>
      </c>
      <c r="E92" s="19">
        <v>-3783714.290584534</v>
      </c>
      <c r="F92" s="19">
        <v>-877984.14778</v>
      </c>
      <c r="G92" s="19">
        <f t="shared" si="9"/>
        <v>2905730.142804534</v>
      </c>
      <c r="H92" s="63">
        <f t="shared" si="7"/>
        <v>-76.79570706581117</v>
      </c>
      <c r="CD92" s="32"/>
      <c r="CE92" s="32"/>
    </row>
    <row r="93" spans="1:8" ht="25.5" customHeight="1">
      <c r="A93" s="16" t="s">
        <v>120</v>
      </c>
      <c r="B93" s="62">
        <v>3415</v>
      </c>
      <c r="C93" s="25">
        <f>SUM(C87,C89:C92)</f>
        <v>88424195.47850001</v>
      </c>
      <c r="D93" s="25">
        <f>SUM(D87,D89:D92)</f>
        <v>67426261.43031101</v>
      </c>
      <c r="E93" s="25">
        <f>SUM(E87,E89:E92)</f>
        <v>53822895.666360974</v>
      </c>
      <c r="F93" s="25">
        <f>SUM(F87,F89:F92)</f>
        <v>67426261.43031101</v>
      </c>
      <c r="G93" s="26">
        <f t="shared" si="9"/>
        <v>13603365.763950035</v>
      </c>
      <c r="H93" s="64">
        <f t="shared" si="7"/>
        <v>25.274310487259925</v>
      </c>
    </row>
    <row r="94" spans="1:8" ht="24" customHeight="1">
      <c r="A94" s="127" t="s">
        <v>44</v>
      </c>
      <c r="B94" s="117"/>
      <c r="C94" s="117"/>
      <c r="D94" s="117"/>
      <c r="E94" s="117"/>
      <c r="F94" s="117"/>
      <c r="G94" s="117"/>
      <c r="H94" s="117"/>
    </row>
    <row r="95" spans="1:8" ht="12.75">
      <c r="A95" s="16" t="s">
        <v>81</v>
      </c>
      <c r="B95" s="70">
        <v>4000</v>
      </c>
      <c r="C95" s="25">
        <f>SUM(C96:C101)</f>
        <v>7424493.399999999</v>
      </c>
      <c r="D95" s="25">
        <f>SUM(D96:D101)</f>
        <v>8842577.844</v>
      </c>
      <c r="E95" s="25">
        <f>SUM(E96:E101)</f>
        <v>11302358.822126865</v>
      </c>
      <c r="F95" s="25">
        <f>SUM(F96:F101)</f>
        <v>8842577.844</v>
      </c>
      <c r="G95" s="26">
        <f aca="true" t="shared" si="10" ref="G95:G100">F95-E95</f>
        <v>-2459780.978126865</v>
      </c>
      <c r="H95" s="64">
        <f t="shared" si="7"/>
        <v>-21.76343024352846</v>
      </c>
    </row>
    <row r="96" spans="1:8" ht="12.75">
      <c r="A96" s="57" t="s">
        <v>0</v>
      </c>
      <c r="B96" s="14">
        <v>4010</v>
      </c>
      <c r="C96" s="19">
        <v>2107373</v>
      </c>
      <c r="D96" s="19">
        <v>1644990.5</v>
      </c>
      <c r="E96" s="19">
        <v>2622324.3010001</v>
      </c>
      <c r="F96" s="19">
        <v>1644990.5</v>
      </c>
      <c r="G96" s="19">
        <f t="shared" si="10"/>
        <v>-977333.8010001001</v>
      </c>
      <c r="H96" s="63">
        <f t="shared" si="7"/>
        <v>-37.26975342551512</v>
      </c>
    </row>
    <row r="97" spans="1:8" ht="12.75">
      <c r="A97" s="57" t="s">
        <v>1</v>
      </c>
      <c r="B97" s="13">
        <v>4020</v>
      </c>
      <c r="C97" s="19">
        <v>2181594.3</v>
      </c>
      <c r="D97" s="19">
        <v>3311396.2</v>
      </c>
      <c r="E97" s="19">
        <v>3757000.7350000003</v>
      </c>
      <c r="F97" s="19">
        <v>3311396.2</v>
      </c>
      <c r="G97" s="19">
        <f t="shared" si="10"/>
        <v>-445604.53500000015</v>
      </c>
      <c r="H97" s="63">
        <f t="shared" si="7"/>
        <v>-11.860645403892903</v>
      </c>
    </row>
    <row r="98" spans="1:8" ht="18.75" customHeight="1">
      <c r="A98" s="57" t="s">
        <v>15</v>
      </c>
      <c r="B98" s="14">
        <v>4030</v>
      </c>
      <c r="C98" s="19">
        <v>193162.40000000002</v>
      </c>
      <c r="D98" s="19">
        <v>167715.60000000003</v>
      </c>
      <c r="E98" s="19">
        <v>117423.0000001</v>
      </c>
      <c r="F98" s="19">
        <v>167715.60000000003</v>
      </c>
      <c r="G98" s="19">
        <f t="shared" si="10"/>
        <v>50292.599999900034</v>
      </c>
      <c r="H98" s="63">
        <f t="shared" si="7"/>
        <v>42.830280268650284</v>
      </c>
    </row>
    <row r="99" spans="1:83" ht="12.75">
      <c r="A99" s="57" t="s">
        <v>2</v>
      </c>
      <c r="B99" s="13">
        <v>4040</v>
      </c>
      <c r="C99" s="19">
        <v>96164.29999999999</v>
      </c>
      <c r="D99" s="19">
        <v>292119.544</v>
      </c>
      <c r="E99" s="19">
        <v>305387.3770433333</v>
      </c>
      <c r="F99" s="19">
        <v>292119.544</v>
      </c>
      <c r="G99" s="19">
        <f t="shared" si="10"/>
        <v>-13267.833043333318</v>
      </c>
      <c r="H99" s="63">
        <f t="shared" si="7"/>
        <v>-4.344591178518371</v>
      </c>
      <c r="CD99" s="32"/>
      <c r="CE99" s="32"/>
    </row>
    <row r="100" spans="1:8" ht="37.5" customHeight="1">
      <c r="A100" s="57" t="s">
        <v>20</v>
      </c>
      <c r="B100" s="14">
        <v>4050</v>
      </c>
      <c r="C100" s="19">
        <v>2438631.3</v>
      </c>
      <c r="D100" s="19">
        <v>2745638</v>
      </c>
      <c r="E100" s="19">
        <v>3566652.9</v>
      </c>
      <c r="F100" s="19">
        <v>2745638</v>
      </c>
      <c r="G100" s="19">
        <f t="shared" si="10"/>
        <v>-821014.8999999999</v>
      </c>
      <c r="H100" s="63">
        <f t="shared" si="7"/>
        <v>-23.019198195596772</v>
      </c>
    </row>
    <row r="101" spans="1:8" ht="19.5" customHeight="1">
      <c r="A101" s="57" t="s">
        <v>121</v>
      </c>
      <c r="B101" s="14">
        <v>4060</v>
      </c>
      <c r="C101" s="19">
        <v>407568.1</v>
      </c>
      <c r="D101" s="19">
        <v>680718</v>
      </c>
      <c r="E101" s="19">
        <v>933570.5090833334</v>
      </c>
      <c r="F101" s="19">
        <v>680718</v>
      </c>
      <c r="G101" s="19"/>
      <c r="H101" s="63">
        <f t="shared" si="7"/>
        <v>-27.084457641191733</v>
      </c>
    </row>
    <row r="102" spans="1:8" ht="12.75">
      <c r="A102" s="16" t="s">
        <v>82</v>
      </c>
      <c r="B102" s="61">
        <v>4000</v>
      </c>
      <c r="C102" s="25">
        <f>SUM(C103:C106)</f>
        <v>7424493.3999999985</v>
      </c>
      <c r="D102" s="25">
        <f>SUM(D103:D106)</f>
        <v>8842577.844</v>
      </c>
      <c r="E102" s="25">
        <f>SUM(E103:E106)</f>
        <v>11302358.8221002</v>
      </c>
      <c r="F102" s="25">
        <f>SUM(F103:F106)</f>
        <v>8842577.844</v>
      </c>
      <c r="G102" s="26">
        <f>F102-E102</f>
        <v>-2459780.9781001993</v>
      </c>
      <c r="H102" s="64">
        <f t="shared" si="7"/>
        <v>-21.763430243343876</v>
      </c>
    </row>
    <row r="103" spans="1:8" ht="12.75">
      <c r="A103" s="11" t="s">
        <v>83</v>
      </c>
      <c r="B103" s="3" t="s">
        <v>88</v>
      </c>
      <c r="C103" s="19">
        <v>1865247</v>
      </c>
      <c r="D103" s="19">
        <v>3251986</v>
      </c>
      <c r="E103" s="19">
        <v>4165997.0000002002</v>
      </c>
      <c r="F103" s="19">
        <v>3251986</v>
      </c>
      <c r="G103" s="19">
        <f>F103-E103</f>
        <v>-914011.0000002002</v>
      </c>
      <c r="H103" s="63">
        <f t="shared" si="7"/>
        <v>-21.93979016307877</v>
      </c>
    </row>
    <row r="104" spans="1:8" ht="12.75">
      <c r="A104" s="11" t="s">
        <v>22</v>
      </c>
      <c r="B104" s="3" t="s">
        <v>89</v>
      </c>
      <c r="C104" s="19">
        <v>47500.1</v>
      </c>
      <c r="D104" s="19">
        <v>63566.9</v>
      </c>
      <c r="E104" s="19">
        <v>515846.6</v>
      </c>
      <c r="F104" s="19">
        <v>63566.9</v>
      </c>
      <c r="G104" s="19">
        <f>F104-E104</f>
        <v>-452279.69999999995</v>
      </c>
      <c r="H104" s="63">
        <f t="shared" si="7"/>
        <v>-87.67716991834394</v>
      </c>
    </row>
    <row r="105" spans="1:8" ht="12.75">
      <c r="A105" s="11" t="s">
        <v>84</v>
      </c>
      <c r="B105" s="3" t="s">
        <v>90</v>
      </c>
      <c r="C105" s="19">
        <v>5131054.3999999985</v>
      </c>
      <c r="D105" s="19">
        <v>4691948.643999999</v>
      </c>
      <c r="E105" s="19">
        <v>5625189.8021</v>
      </c>
      <c r="F105" s="19">
        <v>4691948.643999999</v>
      </c>
      <c r="G105" s="19">
        <f>F105-E105</f>
        <v>-933241.1581000006</v>
      </c>
      <c r="H105" s="63">
        <f t="shared" si="7"/>
        <v>-16.590394118818935</v>
      </c>
    </row>
    <row r="106" spans="1:8" ht="12.75">
      <c r="A106" s="11" t="s">
        <v>85</v>
      </c>
      <c r="B106" s="3" t="s">
        <v>91</v>
      </c>
      <c r="C106" s="19">
        <v>380691.89999999997</v>
      </c>
      <c r="D106" s="19">
        <v>835076.2999999999</v>
      </c>
      <c r="E106" s="19">
        <v>995325.4200000002</v>
      </c>
      <c r="F106" s="19">
        <v>835076.2999999999</v>
      </c>
      <c r="G106" s="19">
        <f>F106-E106</f>
        <v>-160249.12000000023</v>
      </c>
      <c r="H106" s="63">
        <f t="shared" si="7"/>
        <v>-16.100173549269968</v>
      </c>
    </row>
    <row r="107" spans="1:8" ht="12.75">
      <c r="A107" s="128" t="s">
        <v>46</v>
      </c>
      <c r="B107" s="117"/>
      <c r="C107" s="117"/>
      <c r="D107" s="117"/>
      <c r="E107" s="117"/>
      <c r="F107" s="117"/>
      <c r="G107" s="117"/>
      <c r="H107" s="117"/>
    </row>
    <row r="108" spans="1:8" s="2" customFormat="1" ht="12.75">
      <c r="A108" s="17" t="s">
        <v>92</v>
      </c>
      <c r="B108" s="3">
        <v>5040</v>
      </c>
      <c r="C108" s="60">
        <f>(C43/C11)*100</f>
        <v>10.300387354567482</v>
      </c>
      <c r="D108" s="60">
        <f>(D43/D11)*100</f>
        <v>12.076740877854405</v>
      </c>
      <c r="E108" s="19" t="s">
        <v>124</v>
      </c>
      <c r="F108" s="19" t="s">
        <v>124</v>
      </c>
      <c r="G108" s="49">
        <f>D108-C108</f>
        <v>1.7763535232869234</v>
      </c>
      <c r="H108" s="31"/>
    </row>
    <row r="109" spans="1:8" s="2" customFormat="1" ht="12.75">
      <c r="A109" s="17" t="s">
        <v>93</v>
      </c>
      <c r="B109" s="3">
        <v>5020</v>
      </c>
      <c r="C109" s="60">
        <f>(C43/C120)*100</f>
        <v>1.4038188851964193</v>
      </c>
      <c r="D109" s="60">
        <f>(D43/D120)*100</f>
        <v>1.7556088398580492</v>
      </c>
      <c r="E109" s="19" t="s">
        <v>124</v>
      </c>
      <c r="F109" s="19" t="s">
        <v>124</v>
      </c>
      <c r="G109" s="49">
        <f>D109-C109</f>
        <v>0.3517899546616299</v>
      </c>
      <c r="H109" s="31"/>
    </row>
    <row r="110" spans="1:8" s="2" customFormat="1" ht="12.75">
      <c r="A110" s="17" t="s">
        <v>94</v>
      </c>
      <c r="B110" s="3">
        <v>5030</v>
      </c>
      <c r="C110" s="60">
        <f>(C43/C126)*100</f>
        <v>2.293481571271596</v>
      </c>
      <c r="D110" s="60">
        <f>(D43/D126)*100</f>
        <v>2.879064475492602</v>
      </c>
      <c r="E110" s="19" t="s">
        <v>124</v>
      </c>
      <c r="F110" s="19" t="s">
        <v>124</v>
      </c>
      <c r="G110" s="49">
        <f>D110-C110</f>
        <v>0.5855829042210057</v>
      </c>
      <c r="H110" s="31"/>
    </row>
    <row r="111" spans="1:8" s="2" customFormat="1" ht="12.75">
      <c r="A111" s="17" t="s">
        <v>52</v>
      </c>
      <c r="B111" s="3">
        <v>5110</v>
      </c>
      <c r="C111" s="60">
        <f>C126/C123</f>
        <v>1.5779870058624594</v>
      </c>
      <c r="D111" s="60">
        <f>D126/D123</f>
        <v>1.5634661424772478</v>
      </c>
      <c r="E111" s="19" t="s">
        <v>124</v>
      </c>
      <c r="F111" s="19" t="s">
        <v>124</v>
      </c>
      <c r="G111" s="49">
        <f>D111-C111</f>
        <v>-0.014520863385211635</v>
      </c>
      <c r="H111" s="31"/>
    </row>
    <row r="112" spans="1:8" s="2" customFormat="1" ht="21.75" customHeight="1">
      <c r="A112" s="17" t="s">
        <v>122</v>
      </c>
      <c r="B112" s="3">
        <v>5220</v>
      </c>
      <c r="C112" s="60">
        <f>C117/C116</f>
        <v>0.6478454960583442</v>
      </c>
      <c r="D112" s="60">
        <f>D117/D116</f>
        <v>0.6167774344442305</v>
      </c>
      <c r="E112" s="19" t="s">
        <v>124</v>
      </c>
      <c r="F112" s="19" t="s">
        <v>124</v>
      </c>
      <c r="G112" s="49">
        <f>D112-C112</f>
        <v>-0.031068061614113684</v>
      </c>
      <c r="H112" s="31"/>
    </row>
    <row r="113" spans="1:8" ht="12.75">
      <c r="A113" s="116" t="s">
        <v>45</v>
      </c>
      <c r="B113" s="117"/>
      <c r="C113" s="117"/>
      <c r="D113" s="117"/>
      <c r="E113" s="117"/>
      <c r="F113" s="117"/>
      <c r="G113" s="117"/>
      <c r="H113" s="117"/>
    </row>
    <row r="114" spans="1:8" s="2" customFormat="1" ht="20.1" customHeight="1">
      <c r="A114" s="17" t="s">
        <v>123</v>
      </c>
      <c r="B114" s="3">
        <v>6000</v>
      </c>
      <c r="C114" s="19">
        <v>1117261763.8</v>
      </c>
      <c r="D114" s="19">
        <v>1049964974.4707998</v>
      </c>
      <c r="E114" s="19" t="s">
        <v>124</v>
      </c>
      <c r="F114" s="18" t="s">
        <v>124</v>
      </c>
      <c r="G114" s="19">
        <f>D114-C114</f>
        <v>-67296789.32920015</v>
      </c>
      <c r="H114" s="63">
        <f>(D114/C114)*100-100</f>
        <v>-6.023368158623114</v>
      </c>
    </row>
    <row r="115" spans="1:8" s="2" customFormat="1" ht="20.1" customHeight="1">
      <c r="A115" s="17" t="s">
        <v>125</v>
      </c>
      <c r="B115" s="3">
        <v>6001</v>
      </c>
      <c r="C115" s="24">
        <f>C116-C117</f>
        <v>500477816.10891986</v>
      </c>
      <c r="D115" s="24">
        <f>D116-D117</f>
        <v>523415595.6</v>
      </c>
      <c r="E115" s="19" t="s">
        <v>124</v>
      </c>
      <c r="F115" s="18" t="s">
        <v>124</v>
      </c>
      <c r="G115" s="19">
        <f aca="true" t="shared" si="11" ref="G115:G126">D115-C115</f>
        <v>22937779.491080165</v>
      </c>
      <c r="H115" s="63">
        <f aca="true" t="shared" si="12" ref="H115:H126">(D115/C115)*100-100</f>
        <v>4.583176067505889</v>
      </c>
    </row>
    <row r="116" spans="1:8" s="2" customFormat="1" ht="20.1" customHeight="1">
      <c r="A116" s="17" t="s">
        <v>126</v>
      </c>
      <c r="B116" s="3">
        <v>6002</v>
      </c>
      <c r="C116" s="19">
        <v>1421188173.10892</v>
      </c>
      <c r="D116" s="19">
        <v>1365826657</v>
      </c>
      <c r="E116" s="19" t="s">
        <v>124</v>
      </c>
      <c r="F116" s="18" t="s">
        <v>124</v>
      </c>
      <c r="G116" s="19">
        <f t="shared" si="11"/>
        <v>-55361516.1089201</v>
      </c>
      <c r="H116" s="63">
        <f t="shared" si="12"/>
        <v>-3.895438841699189</v>
      </c>
    </row>
    <row r="117" spans="1:8" s="2" customFormat="1" ht="20.1" customHeight="1">
      <c r="A117" s="17" t="s">
        <v>127</v>
      </c>
      <c r="B117" s="3">
        <v>6003</v>
      </c>
      <c r="C117" s="19">
        <v>920710357.0000002</v>
      </c>
      <c r="D117" s="19">
        <v>842411061.4</v>
      </c>
      <c r="E117" s="19" t="s">
        <v>124</v>
      </c>
      <c r="F117" s="18" t="s">
        <v>124</v>
      </c>
      <c r="G117" s="19">
        <f t="shared" si="11"/>
        <v>-78299295.60000026</v>
      </c>
      <c r="H117" s="63">
        <f t="shared" si="12"/>
        <v>-8.504226655506201</v>
      </c>
    </row>
    <row r="118" spans="1:8" s="2" customFormat="1" ht="20.1" customHeight="1">
      <c r="A118" s="17" t="s">
        <v>128</v>
      </c>
      <c r="B118" s="3">
        <v>6010</v>
      </c>
      <c r="C118" s="19">
        <v>418043572</v>
      </c>
      <c r="D118" s="19">
        <v>435643518.91218</v>
      </c>
      <c r="E118" s="19" t="s">
        <v>124</v>
      </c>
      <c r="F118" s="18" t="s">
        <v>124</v>
      </c>
      <c r="G118" s="19">
        <f t="shared" si="11"/>
        <v>17599946.912180007</v>
      </c>
      <c r="H118" s="63">
        <f t="shared" si="12"/>
        <v>4.21007476038406</v>
      </c>
    </row>
    <row r="119" spans="1:8" s="2" customFormat="1" ht="12.75">
      <c r="A119" s="17" t="s">
        <v>129</v>
      </c>
      <c r="B119" s="3">
        <v>6011</v>
      </c>
      <c r="C119" s="19">
        <v>87095264.6</v>
      </c>
      <c r="D119" s="19">
        <v>65593781.482281</v>
      </c>
      <c r="E119" s="19" t="s">
        <v>124</v>
      </c>
      <c r="F119" s="18" t="s">
        <v>124</v>
      </c>
      <c r="G119" s="19">
        <f t="shared" si="11"/>
        <v>-21501483.117718995</v>
      </c>
      <c r="H119" s="63">
        <f t="shared" si="12"/>
        <v>-24.68731591375061</v>
      </c>
    </row>
    <row r="120" spans="1:8" s="2" customFormat="1" ht="20.1" customHeight="1">
      <c r="A120" s="16" t="s">
        <v>64</v>
      </c>
      <c r="B120" s="61">
        <v>6020</v>
      </c>
      <c r="C120" s="26">
        <v>1535435402.4</v>
      </c>
      <c r="D120" s="26">
        <v>1486091822.68298</v>
      </c>
      <c r="E120" s="19" t="s">
        <v>124</v>
      </c>
      <c r="F120" s="18" t="s">
        <v>124</v>
      </c>
      <c r="G120" s="26">
        <f t="shared" si="11"/>
        <v>-49343579.717020035</v>
      </c>
      <c r="H120" s="64">
        <f t="shared" si="12"/>
        <v>-3.21365390168107</v>
      </c>
    </row>
    <row r="121" spans="1:8" s="2" customFormat="1" ht="20.1" customHeight="1">
      <c r="A121" s="17" t="s">
        <v>35</v>
      </c>
      <c r="B121" s="3">
        <v>6030</v>
      </c>
      <c r="C121" s="19">
        <v>221799761.40000004</v>
      </c>
      <c r="D121" s="19">
        <v>209266668.79999998</v>
      </c>
      <c r="E121" s="19" t="s">
        <v>124</v>
      </c>
      <c r="F121" s="18" t="s">
        <v>124</v>
      </c>
      <c r="G121" s="19">
        <f t="shared" si="11"/>
        <v>-12533092.600000054</v>
      </c>
      <c r="H121" s="63">
        <f t="shared" si="12"/>
        <v>-5.650633941574682</v>
      </c>
    </row>
    <row r="122" spans="1:8" s="2" customFormat="1" ht="20.1" customHeight="1">
      <c r="A122" s="17" t="s">
        <v>36</v>
      </c>
      <c r="B122" s="3">
        <v>6040</v>
      </c>
      <c r="C122" s="19">
        <v>373785515.09999996</v>
      </c>
      <c r="D122" s="19">
        <v>370340210.8708</v>
      </c>
      <c r="E122" s="19" t="s">
        <v>124</v>
      </c>
      <c r="F122" s="18" t="s">
        <v>124</v>
      </c>
      <c r="G122" s="19">
        <f t="shared" si="11"/>
        <v>-3445304.229199946</v>
      </c>
      <c r="H122" s="63">
        <f t="shared" si="12"/>
        <v>-0.9217329430965719</v>
      </c>
    </row>
    <row r="123" spans="1:8" s="2" customFormat="1" ht="20.1" customHeight="1">
      <c r="A123" s="16" t="s">
        <v>65</v>
      </c>
      <c r="B123" s="61">
        <v>6050</v>
      </c>
      <c r="C123" s="25">
        <f>SUM(C121:C122)</f>
        <v>595585276.5</v>
      </c>
      <c r="D123" s="25">
        <f>SUM(D121:D122)</f>
        <v>579606879.6708</v>
      </c>
      <c r="E123" s="19" t="s">
        <v>124</v>
      </c>
      <c r="F123" s="18" t="s">
        <v>124</v>
      </c>
      <c r="G123" s="26">
        <f t="shared" si="11"/>
        <v>-15978396.82920003</v>
      </c>
      <c r="H123" s="64">
        <f t="shared" si="12"/>
        <v>-2.6828058818206983</v>
      </c>
    </row>
    <row r="124" spans="1:8" s="2" customFormat="1" ht="20.1" customHeight="1">
      <c r="A124" s="17" t="s">
        <v>130</v>
      </c>
      <c r="B124" s="3">
        <v>6060</v>
      </c>
      <c r="C124" s="19">
        <v>7982280</v>
      </c>
      <c r="D124" s="19">
        <v>10643513</v>
      </c>
      <c r="E124" s="19" t="s">
        <v>124</v>
      </c>
      <c r="F124" s="18" t="s">
        <v>124</v>
      </c>
      <c r="G124" s="19">
        <f t="shared" si="11"/>
        <v>2661233</v>
      </c>
      <c r="H124" s="63">
        <f t="shared" si="12"/>
        <v>33.33925895859329</v>
      </c>
    </row>
    <row r="125" spans="1:8" s="2" customFormat="1" ht="12.75">
      <c r="A125" s="17" t="s">
        <v>131</v>
      </c>
      <c r="B125" s="3">
        <v>6070</v>
      </c>
      <c r="C125" s="19">
        <v>164173746</v>
      </c>
      <c r="D125" s="19">
        <v>160436796.4</v>
      </c>
      <c r="E125" s="19" t="s">
        <v>124</v>
      </c>
      <c r="F125" s="18" t="s">
        <v>124</v>
      </c>
      <c r="G125" s="19">
        <f t="shared" si="11"/>
        <v>-3736949.599999994</v>
      </c>
      <c r="H125" s="63">
        <f t="shared" si="12"/>
        <v>-2.276216320239172</v>
      </c>
    </row>
    <row r="126" spans="1:8" s="2" customFormat="1" ht="20.1" customHeight="1">
      <c r="A126" s="16" t="s">
        <v>30</v>
      </c>
      <c r="B126" s="3">
        <v>6080</v>
      </c>
      <c r="C126" s="26">
        <v>939825827.2</v>
      </c>
      <c r="D126" s="26">
        <v>906195732.3121799</v>
      </c>
      <c r="E126" s="26" t="s">
        <v>124</v>
      </c>
      <c r="F126" s="27" t="s">
        <v>124</v>
      </c>
      <c r="G126" s="26">
        <f t="shared" si="11"/>
        <v>-33630094.887820125</v>
      </c>
      <c r="H126" s="64">
        <f t="shared" si="12"/>
        <v>-3.578332698944166</v>
      </c>
    </row>
    <row r="127" spans="1:8" ht="20.25" customHeight="1">
      <c r="A127" s="125" t="s">
        <v>132</v>
      </c>
      <c r="B127" s="126"/>
      <c r="C127" s="126"/>
      <c r="D127" s="126"/>
      <c r="E127" s="126"/>
      <c r="F127" s="126"/>
      <c r="G127" s="126"/>
      <c r="H127" s="126"/>
    </row>
    <row r="128" spans="1:8" s="2" customFormat="1" ht="20.1" customHeight="1">
      <c r="A128" s="16" t="s">
        <v>133</v>
      </c>
      <c r="B128" s="71" t="s">
        <v>134</v>
      </c>
      <c r="C128" s="25">
        <f>SUM(C129:C131)</f>
        <v>18709564.9</v>
      </c>
      <c r="D128" s="25">
        <f>SUM(D129:D131)</f>
        <v>21900975.7</v>
      </c>
      <c r="E128" s="25">
        <f>SUM(E129:E131)</f>
        <v>27319177</v>
      </c>
      <c r="F128" s="25">
        <f>SUM(F129:F131)</f>
        <v>21900975.7</v>
      </c>
      <c r="G128" s="26">
        <f aca="true" t="shared" si="13" ref="G128:G135">F128-E128</f>
        <v>-5418201.300000001</v>
      </c>
      <c r="H128" s="64">
        <f>(F128/E128)*100-100</f>
        <v>-19.832959462871074</v>
      </c>
    </row>
    <row r="129" spans="1:8" s="2" customFormat="1" ht="20.1" customHeight="1">
      <c r="A129" s="17" t="s">
        <v>135</v>
      </c>
      <c r="B129" s="30" t="s">
        <v>136</v>
      </c>
      <c r="C129" s="19">
        <v>5777298</v>
      </c>
      <c r="D129" s="19">
        <v>9683092.3</v>
      </c>
      <c r="E129" s="19">
        <v>10769895</v>
      </c>
      <c r="F129" s="19">
        <v>9683092.3</v>
      </c>
      <c r="G129" s="19">
        <f t="shared" si="13"/>
        <v>-1086802.6999999993</v>
      </c>
      <c r="H129" s="63">
        <f aca="true" t="shared" si="14" ref="H129:H135">(F129/E129)*100-100</f>
        <v>-10.091116951465168</v>
      </c>
    </row>
    <row r="130" spans="1:8" s="2" customFormat="1" ht="20.1" customHeight="1">
      <c r="A130" s="17" t="s">
        <v>137</v>
      </c>
      <c r="B130" s="30" t="s">
        <v>138</v>
      </c>
      <c r="C130" s="19">
        <v>12606751.899999999</v>
      </c>
      <c r="D130" s="19">
        <v>8618752</v>
      </c>
      <c r="E130" s="19">
        <v>12913694</v>
      </c>
      <c r="F130" s="19">
        <v>8618752</v>
      </c>
      <c r="G130" s="19">
        <f t="shared" si="13"/>
        <v>-4294942</v>
      </c>
      <c r="H130" s="63">
        <f t="shared" si="14"/>
        <v>-33.25881811974173</v>
      </c>
    </row>
    <row r="131" spans="1:8" s="2" customFormat="1" ht="20.1" customHeight="1">
      <c r="A131" s="17" t="s">
        <v>139</v>
      </c>
      <c r="B131" s="30" t="s">
        <v>140</v>
      </c>
      <c r="C131" s="19">
        <v>325515</v>
      </c>
      <c r="D131" s="19">
        <v>3599131.4</v>
      </c>
      <c r="E131" s="19">
        <v>3635588</v>
      </c>
      <c r="F131" s="19">
        <v>3599131.4</v>
      </c>
      <c r="G131" s="19">
        <f t="shared" si="13"/>
        <v>-36456.60000000009</v>
      </c>
      <c r="H131" s="63">
        <f t="shared" si="14"/>
        <v>-1.0027703909243968</v>
      </c>
    </row>
    <row r="132" spans="1:8" s="2" customFormat="1" ht="20.1" customHeight="1">
      <c r="A132" s="16" t="s">
        <v>141</v>
      </c>
      <c r="B132" s="71" t="s">
        <v>142</v>
      </c>
      <c r="C132" s="25">
        <f>SUM(C133:C135)</f>
        <v>40924352.9</v>
      </c>
      <c r="D132" s="25">
        <f>SUM(D133:D135)</f>
        <v>39134239.38</v>
      </c>
      <c r="E132" s="25">
        <f>SUM(E133:E135)</f>
        <v>45166750.737402</v>
      </c>
      <c r="F132" s="25">
        <f>SUM(F133:F135)</f>
        <v>39134239.38</v>
      </c>
      <c r="G132" s="26">
        <f t="shared" si="13"/>
        <v>-6032511.357401997</v>
      </c>
      <c r="H132" s="64">
        <f t="shared" si="14"/>
        <v>-13.356088846139983</v>
      </c>
    </row>
    <row r="133" spans="1:8" s="2" customFormat="1" ht="20.1" customHeight="1">
      <c r="A133" s="17" t="s">
        <v>135</v>
      </c>
      <c r="B133" s="30" t="s">
        <v>143</v>
      </c>
      <c r="C133" s="19">
        <v>8679756.4</v>
      </c>
      <c r="D133" s="19">
        <v>18414918.1</v>
      </c>
      <c r="E133" s="19">
        <v>20370606.4</v>
      </c>
      <c r="F133" s="19">
        <v>18414918.1</v>
      </c>
      <c r="G133" s="19">
        <f t="shared" si="13"/>
        <v>-1955688.299999997</v>
      </c>
      <c r="H133" s="63">
        <f t="shared" si="14"/>
        <v>-9.600540413956438</v>
      </c>
    </row>
    <row r="134" spans="1:8" s="2" customFormat="1" ht="20.1" customHeight="1">
      <c r="A134" s="17" t="s">
        <v>137</v>
      </c>
      <c r="B134" s="30" t="s">
        <v>144</v>
      </c>
      <c r="C134" s="19">
        <v>30669257.5</v>
      </c>
      <c r="D134" s="19">
        <v>20212299</v>
      </c>
      <c r="E134" s="19">
        <v>24513092.137401998</v>
      </c>
      <c r="F134" s="19">
        <v>20212299</v>
      </c>
      <c r="G134" s="19">
        <f t="shared" si="13"/>
        <v>-4300793.137401998</v>
      </c>
      <c r="H134" s="63">
        <f t="shared" si="14"/>
        <v>-17.544882193135734</v>
      </c>
    </row>
    <row r="135" spans="1:8" s="2" customFormat="1" ht="20.1" customHeight="1">
      <c r="A135" s="17" t="s">
        <v>139</v>
      </c>
      <c r="B135" s="30" t="s">
        <v>145</v>
      </c>
      <c r="C135" s="19">
        <v>1575339</v>
      </c>
      <c r="D135" s="19">
        <v>507022.28</v>
      </c>
      <c r="E135" s="19">
        <v>283052.2</v>
      </c>
      <c r="F135" s="19">
        <v>507022.28</v>
      </c>
      <c r="G135" s="19">
        <f t="shared" si="13"/>
        <v>223970.08000000002</v>
      </c>
      <c r="H135" s="63">
        <f t="shared" si="14"/>
        <v>79.12677590917858</v>
      </c>
    </row>
    <row r="136" spans="1:8" ht="20.1" customHeight="1">
      <c r="A136" s="116" t="s">
        <v>146</v>
      </c>
      <c r="B136" s="117"/>
      <c r="C136" s="117"/>
      <c r="D136" s="117"/>
      <c r="E136" s="117"/>
      <c r="F136" s="117"/>
      <c r="G136" s="117"/>
      <c r="H136" s="117"/>
    </row>
    <row r="137" spans="1:8" s="2" customFormat="1" ht="60.75" customHeight="1">
      <c r="A137" s="16" t="s">
        <v>147</v>
      </c>
      <c r="B137" s="71" t="s">
        <v>148</v>
      </c>
      <c r="C137" s="25">
        <f>SUM(C138:C142)</f>
        <v>801336.600001</v>
      </c>
      <c r="D137" s="25">
        <f>SUM(D138:D142)</f>
        <v>764041</v>
      </c>
      <c r="E137" s="25">
        <f>SUM(E138:E142)</f>
        <v>790155.5</v>
      </c>
      <c r="F137" s="25">
        <f>SUM(F138:F142)</f>
        <v>764041</v>
      </c>
      <c r="G137" s="26">
        <f>F137-E137</f>
        <v>-26114.5</v>
      </c>
      <c r="H137" s="64">
        <f aca="true" t="shared" si="15" ref="H137:H144">(F137/E137)*100-100</f>
        <v>-3.3049823737226376</v>
      </c>
    </row>
    <row r="138" spans="1:8" s="69" customFormat="1" ht="18.75" customHeight="1">
      <c r="A138" s="75" t="s">
        <v>166</v>
      </c>
      <c r="B138" s="67" t="s">
        <v>150</v>
      </c>
      <c r="C138" s="19">
        <v>52.000001</v>
      </c>
      <c r="D138" s="19">
        <v>113</v>
      </c>
      <c r="E138" s="19">
        <v>176</v>
      </c>
      <c r="F138" s="19">
        <v>113</v>
      </c>
      <c r="G138" s="66"/>
      <c r="H138" s="68"/>
    </row>
    <row r="139" spans="1:8" s="69" customFormat="1" ht="18.75" customHeight="1">
      <c r="A139" s="75" t="s">
        <v>167</v>
      </c>
      <c r="B139" s="67" t="s">
        <v>152</v>
      </c>
      <c r="C139" s="19">
        <v>104</v>
      </c>
      <c r="D139" s="19">
        <v>147</v>
      </c>
      <c r="E139" s="19">
        <v>162</v>
      </c>
      <c r="F139" s="19">
        <v>147</v>
      </c>
      <c r="G139" s="66"/>
      <c r="H139" s="68"/>
    </row>
    <row r="140" spans="1:8" s="2" customFormat="1" ht="12.75">
      <c r="A140" s="72" t="s">
        <v>165</v>
      </c>
      <c r="B140" s="30" t="s">
        <v>154</v>
      </c>
      <c r="C140" s="44">
        <v>1591</v>
      </c>
      <c r="D140" s="19">
        <v>1555</v>
      </c>
      <c r="E140" s="19">
        <v>1609</v>
      </c>
      <c r="F140" s="19">
        <v>1555</v>
      </c>
      <c r="G140" s="19">
        <f>F140-E140</f>
        <v>-54</v>
      </c>
      <c r="H140" s="63">
        <f t="shared" si="15"/>
        <v>-3.3561218147918055</v>
      </c>
    </row>
    <row r="141" spans="1:113" s="2" customFormat="1" ht="12.75">
      <c r="A141" s="72" t="s">
        <v>151</v>
      </c>
      <c r="B141" s="30" t="s">
        <v>164</v>
      </c>
      <c r="C141" s="44">
        <v>85481</v>
      </c>
      <c r="D141" s="19">
        <v>80879</v>
      </c>
      <c r="E141" s="19">
        <v>82775.5</v>
      </c>
      <c r="F141" s="19">
        <v>80879</v>
      </c>
      <c r="G141" s="19">
        <f aca="true" t="shared" si="16" ref="G141:G147">F141-E141</f>
        <v>-1896.5</v>
      </c>
      <c r="H141" s="63">
        <f t="shared" si="15"/>
        <v>-2.291136870209172</v>
      </c>
      <c r="DF141" s="2">
        <v>8912.936972059779</v>
      </c>
      <c r="DG141" s="2" t="s">
        <v>124</v>
      </c>
      <c r="DH141" s="2">
        <v>10397.889740915034</v>
      </c>
      <c r="DI141" s="2">
        <v>9988.154691958498</v>
      </c>
    </row>
    <row r="142" spans="1:113" s="2" customFormat="1" ht="12.75">
      <c r="A142" s="72" t="s">
        <v>153</v>
      </c>
      <c r="B142" s="30" t="s">
        <v>163</v>
      </c>
      <c r="C142" s="44">
        <v>714108.6</v>
      </c>
      <c r="D142" s="19">
        <v>681347</v>
      </c>
      <c r="E142" s="19">
        <v>705433</v>
      </c>
      <c r="F142" s="19">
        <v>681347</v>
      </c>
      <c r="G142" s="19">
        <f t="shared" si="16"/>
        <v>-24086</v>
      </c>
      <c r="H142" s="63">
        <f t="shared" si="15"/>
        <v>-3.414356856001916</v>
      </c>
      <c r="DF142" s="2">
        <v>45400</v>
      </c>
      <c r="DG142" s="2" t="s">
        <v>124</v>
      </c>
      <c r="DH142" s="2">
        <v>0</v>
      </c>
      <c r="DI142" s="2">
        <v>56174</v>
      </c>
    </row>
    <row r="143" spans="1:113" s="2" customFormat="1" ht="20.1" customHeight="1">
      <c r="A143" s="73" t="s">
        <v>4</v>
      </c>
      <c r="B143" s="71" t="s">
        <v>155</v>
      </c>
      <c r="C143" s="74">
        <f>C53</f>
        <v>23132992.65799</v>
      </c>
      <c r="D143" s="25">
        <f>D53</f>
        <v>26602187.821</v>
      </c>
      <c r="E143" s="25">
        <f>E53</f>
        <v>26500196.3685771</v>
      </c>
      <c r="F143" s="25">
        <f>F53</f>
        <v>26602187.821</v>
      </c>
      <c r="G143" s="26">
        <f t="shared" si="16"/>
        <v>101991.45242289826</v>
      </c>
      <c r="H143" s="64">
        <f t="shared" si="15"/>
        <v>0.38487055342666565</v>
      </c>
      <c r="DF143" s="2">
        <v>39445.833333333336</v>
      </c>
      <c r="DG143" s="2" t="s">
        <v>124</v>
      </c>
      <c r="DH143" s="2">
        <v>0</v>
      </c>
      <c r="DI143" s="2">
        <v>43476.666666666664</v>
      </c>
    </row>
    <row r="144" spans="1:113" s="2" customFormat="1" ht="37.5">
      <c r="A144" s="16" t="s">
        <v>162</v>
      </c>
      <c r="B144" s="71" t="s">
        <v>156</v>
      </c>
      <c r="C144" s="26">
        <f>(C143/C137)/3*1000</f>
        <v>9622.669865139957</v>
      </c>
      <c r="D144" s="26">
        <f>(D143/D137)/3*1000</f>
        <v>11605.916358328064</v>
      </c>
      <c r="E144" s="26">
        <f>(E143/E137)/3*1000</f>
        <v>11179.316969287313</v>
      </c>
      <c r="F144" s="26">
        <f>(F143/F137)/3*1000</f>
        <v>11605.916358328064</v>
      </c>
      <c r="G144" s="26">
        <f t="shared" si="16"/>
        <v>426.5993890407517</v>
      </c>
      <c r="H144" s="64">
        <f t="shared" si="15"/>
        <v>3.8159700651903705</v>
      </c>
      <c r="DF144" s="2">
        <v>8636.879711569976</v>
      </c>
      <c r="DG144" s="2" t="s">
        <v>124</v>
      </c>
      <c r="DH144" s="2">
        <v>0</v>
      </c>
      <c r="DI144" s="2">
        <v>9713.05133006536</v>
      </c>
    </row>
    <row r="145" spans="1:8" s="2" customFormat="1" ht="20.1" customHeight="1" hidden="1">
      <c r="A145" s="37" t="s">
        <v>149</v>
      </c>
      <c r="B145" s="38" t="s">
        <v>157</v>
      </c>
      <c r="C145" s="46" t="e">
        <f>#REF!+#REF!+#REF!</f>
        <v>#REF!</v>
      </c>
      <c r="D145" s="18" t="s">
        <v>124</v>
      </c>
      <c r="E145" s="50" t="e">
        <f>#REF!+#REF!+#REF!</f>
        <v>#REF!</v>
      </c>
      <c r="F145" s="23" t="e">
        <f>#REF!+#REF!+#REF!</f>
        <v>#REF!</v>
      </c>
      <c r="G145" s="44" t="e">
        <f t="shared" si="16"/>
        <v>#REF!</v>
      </c>
      <c r="H145" s="41" t="e">
        <f>(F145/E145)*100</f>
        <v>#REF!</v>
      </c>
    </row>
    <row r="146" spans="1:8" s="2" customFormat="1" ht="20.1" customHeight="1" hidden="1">
      <c r="A146" s="37" t="s">
        <v>151</v>
      </c>
      <c r="B146" s="38" t="s">
        <v>158</v>
      </c>
      <c r="C146" s="46" t="e">
        <f>#REF!+#REF!+#REF!</f>
        <v>#REF!</v>
      </c>
      <c r="D146" s="18" t="s">
        <v>124</v>
      </c>
      <c r="E146" s="50" t="e">
        <f>#REF!+#REF!+#REF!</f>
        <v>#REF!</v>
      </c>
      <c r="F146" s="23" t="e">
        <f>#REF!+#REF!+#REF!</f>
        <v>#REF!</v>
      </c>
      <c r="G146" s="44" t="e">
        <f t="shared" si="16"/>
        <v>#REF!</v>
      </c>
      <c r="H146" s="41" t="e">
        <f>(F146/E146)*100</f>
        <v>#REF!</v>
      </c>
    </row>
    <row r="147" spans="1:8" s="2" customFormat="1" ht="20.1" customHeight="1" hidden="1" thickBot="1">
      <c r="A147" s="43" t="s">
        <v>153</v>
      </c>
      <c r="B147" s="39" t="s">
        <v>159</v>
      </c>
      <c r="C147" s="47" t="e">
        <f>#REF!+#REF!+#REF!</f>
        <v>#REF!</v>
      </c>
      <c r="D147" s="29" t="s">
        <v>124</v>
      </c>
      <c r="E147" s="51" t="e">
        <f>#REF!+#REF!+#REF!</f>
        <v>#REF!</v>
      </c>
      <c r="F147" s="48" t="e">
        <f>#REF!+#REF!+#REF!</f>
        <v>#REF!</v>
      </c>
      <c r="G147" s="45" t="e">
        <f t="shared" si="16"/>
        <v>#REF!</v>
      </c>
      <c r="H147" s="42" t="e">
        <f>(F147/E147)*100</f>
        <v>#REF!</v>
      </c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</sheetData>
  <mergeCells count="18">
    <mergeCell ref="A107:H107"/>
    <mergeCell ref="A113:H113"/>
    <mergeCell ref="A136:H136"/>
    <mergeCell ref="A2:H2"/>
    <mergeCell ref="A3:H3"/>
    <mergeCell ref="A7:A8"/>
    <mergeCell ref="A10:H10"/>
    <mergeCell ref="B7:B8"/>
    <mergeCell ref="A4:H4"/>
    <mergeCell ref="A5:H5"/>
    <mergeCell ref="C7:D7"/>
    <mergeCell ref="E7:H7"/>
    <mergeCell ref="A58:H58"/>
    <mergeCell ref="A59:H59"/>
    <mergeCell ref="A72:H72"/>
    <mergeCell ref="A127:H127"/>
    <mergeCell ref="A86:H86"/>
    <mergeCell ref="A94:H94"/>
  </mergeCells>
  <printOptions/>
  <pageMargins left="1.27" right="0.1968503937007874" top="0.59" bottom="0.1968503937007874" header="0.31496062992125984" footer="0.1968503937007874"/>
  <pageSetup horizontalDpi="300" verticalDpi="300" orientation="landscape" paperSize="9" scale="45" r:id="rId1"/>
  <rowBreaks count="2" manualBreakCount="2">
    <brk id="48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G313"/>
  <sheetViews>
    <sheetView zoomScale="65" zoomScaleNormal="65" zoomScaleSheetLayoutView="50" workbookViewId="0" topLeftCell="A1">
      <selection activeCell="P23" sqref="P23"/>
    </sheetView>
  </sheetViews>
  <sheetFormatPr defaultColWidth="9.00390625" defaultRowHeight="12.75"/>
  <cols>
    <col min="1" max="1" width="84.375" style="1" customWidth="1"/>
    <col min="2" max="2" width="19.125" style="9" customWidth="1"/>
    <col min="3" max="3" width="26.875" style="9" customWidth="1"/>
    <col min="4" max="4" width="27.375" style="9" customWidth="1"/>
    <col min="5" max="5" width="27.25390625" style="9" customWidth="1"/>
    <col min="6" max="6" width="26.625" style="9" customWidth="1"/>
    <col min="7" max="7" width="27.125" style="9" customWidth="1"/>
    <col min="8" max="8" width="27.75390625" style="9" customWidth="1"/>
    <col min="9" max="16384" width="9.125" style="1" customWidth="1"/>
  </cols>
  <sheetData>
    <row r="1" spans="2:8" ht="20.25">
      <c r="B1" s="8"/>
      <c r="C1" s="8"/>
      <c r="D1" s="8"/>
      <c r="E1" s="1"/>
      <c r="F1" s="15"/>
      <c r="G1" s="15"/>
      <c r="H1" s="40" t="s">
        <v>56</v>
      </c>
    </row>
    <row r="2" spans="1:133" ht="27.75" customHeight="1">
      <c r="A2" s="107" t="s">
        <v>71</v>
      </c>
      <c r="B2" s="107"/>
      <c r="C2" s="107"/>
      <c r="D2" s="107"/>
      <c r="E2" s="107"/>
      <c r="F2" s="107"/>
      <c r="G2" s="107"/>
      <c r="H2" s="107"/>
      <c r="DX2" s="34"/>
      <c r="DY2" s="34"/>
      <c r="DZ2" s="34"/>
      <c r="EA2" s="34"/>
      <c r="EB2" s="34"/>
      <c r="EC2" s="34"/>
    </row>
    <row r="3" spans="1:8" ht="20.25" customHeight="1">
      <c r="A3" s="107" t="s">
        <v>179</v>
      </c>
      <c r="B3" s="107"/>
      <c r="C3" s="107"/>
      <c r="D3" s="107"/>
      <c r="E3" s="107"/>
      <c r="F3" s="107"/>
      <c r="G3" s="107"/>
      <c r="H3" s="107"/>
    </row>
    <row r="4" spans="1:8" ht="20.25" customHeight="1">
      <c r="A4" s="107" t="s">
        <v>180</v>
      </c>
      <c r="B4" s="107"/>
      <c r="C4" s="107"/>
      <c r="D4" s="107"/>
      <c r="E4" s="107"/>
      <c r="F4" s="107"/>
      <c r="G4" s="107"/>
      <c r="H4" s="107"/>
    </row>
    <row r="5" spans="1:8" ht="20.25" customHeight="1">
      <c r="A5" s="107" t="s">
        <v>168</v>
      </c>
      <c r="B5" s="107"/>
      <c r="C5" s="107"/>
      <c r="D5" s="107"/>
      <c r="E5" s="107"/>
      <c r="F5" s="107"/>
      <c r="G5" s="107"/>
      <c r="H5" s="107"/>
    </row>
    <row r="6" spans="2:8" ht="12.75">
      <c r="B6" s="20"/>
      <c r="C6" s="20"/>
      <c r="D6" s="20"/>
      <c r="E6" s="20"/>
      <c r="F6" s="1"/>
      <c r="G6" s="1"/>
      <c r="H6" s="21" t="s">
        <v>72</v>
      </c>
    </row>
    <row r="7" spans="1:8" ht="43.5" customHeight="1">
      <c r="A7" s="118" t="s">
        <v>70</v>
      </c>
      <c r="B7" s="119" t="s">
        <v>7</v>
      </c>
      <c r="C7" s="119" t="s">
        <v>54</v>
      </c>
      <c r="D7" s="119"/>
      <c r="E7" s="121" t="s">
        <v>55</v>
      </c>
      <c r="F7" s="121"/>
      <c r="G7" s="121"/>
      <c r="H7" s="121"/>
    </row>
    <row r="8" spans="1:8" ht="27.75" customHeight="1">
      <c r="A8" s="118"/>
      <c r="B8" s="119"/>
      <c r="C8" s="4" t="s">
        <v>59</v>
      </c>
      <c r="D8" s="4" t="s">
        <v>60</v>
      </c>
      <c r="E8" s="4" t="s">
        <v>61</v>
      </c>
      <c r="F8" s="4" t="s">
        <v>57</v>
      </c>
      <c r="G8" s="4" t="s">
        <v>66</v>
      </c>
      <c r="H8" s="4" t="s">
        <v>67</v>
      </c>
    </row>
    <row r="9" spans="1:8" ht="12.75">
      <c r="A9" s="53">
        <v>1</v>
      </c>
      <c r="B9" s="54">
        <v>2</v>
      </c>
      <c r="C9" s="53">
        <v>3</v>
      </c>
      <c r="D9" s="54">
        <v>4</v>
      </c>
      <c r="E9" s="53">
        <v>5</v>
      </c>
      <c r="F9" s="54">
        <v>6</v>
      </c>
      <c r="G9" s="53">
        <v>7</v>
      </c>
      <c r="H9" s="54">
        <v>8</v>
      </c>
    </row>
    <row r="10" spans="1:8" ht="12.75">
      <c r="A10" s="116" t="s">
        <v>24</v>
      </c>
      <c r="B10" s="117"/>
      <c r="C10" s="117"/>
      <c r="D10" s="117"/>
      <c r="E10" s="117"/>
      <c r="F10" s="117"/>
      <c r="G10" s="117"/>
      <c r="H10" s="117"/>
    </row>
    <row r="11" spans="1:8" ht="20.1" customHeight="1">
      <c r="A11" s="55" t="s">
        <v>40</v>
      </c>
      <c r="B11" s="4">
        <v>1000</v>
      </c>
      <c r="C11" s="19">
        <v>129520353.2212722</v>
      </c>
      <c r="D11" s="19">
        <v>135195349.02567005</v>
      </c>
      <c r="E11" s="19">
        <v>136662235.76785868</v>
      </c>
      <c r="F11" s="19">
        <v>135195349.02567005</v>
      </c>
      <c r="G11" s="19">
        <f>F11-E11</f>
        <v>-1466886.7421886325</v>
      </c>
      <c r="H11" s="63">
        <f>F11/E11*100-100</f>
        <v>-1.0733665624206168</v>
      </c>
    </row>
    <row r="12" spans="1:8" ht="20.1" customHeight="1">
      <c r="A12" s="55" t="s">
        <v>37</v>
      </c>
      <c r="B12" s="4">
        <v>1010</v>
      </c>
      <c r="C12" s="19">
        <v>-109138161.1783294</v>
      </c>
      <c r="D12" s="19">
        <v>-110661275</v>
      </c>
      <c r="E12" s="19">
        <v>-114205134.89751735</v>
      </c>
      <c r="F12" s="19">
        <v>-110661275</v>
      </c>
      <c r="G12" s="19">
        <f>F12-E12</f>
        <v>3543859.8975173533</v>
      </c>
      <c r="H12" s="63">
        <f aca="true" t="shared" si="0" ref="H12:H48">F12/E12*100-100</f>
        <v>-3.103065287473683</v>
      </c>
    </row>
    <row r="13" spans="1:8" ht="20.1" customHeight="1">
      <c r="A13" s="56" t="s">
        <v>62</v>
      </c>
      <c r="B13" s="52">
        <v>1020</v>
      </c>
      <c r="C13" s="25">
        <f>C11+C12</f>
        <v>20382192.042942807</v>
      </c>
      <c r="D13" s="25">
        <f>D11+D12</f>
        <v>24534074.02567005</v>
      </c>
      <c r="E13" s="25">
        <f>E11+E12</f>
        <v>22457100.87034133</v>
      </c>
      <c r="F13" s="25">
        <f>F11+F12</f>
        <v>24534074.02567005</v>
      </c>
      <c r="G13" s="26">
        <f>F13-E13</f>
        <v>2076973.1553287208</v>
      </c>
      <c r="H13" s="64">
        <f t="shared" si="0"/>
        <v>9.248625489640744</v>
      </c>
    </row>
    <row r="14" spans="1:131" ht="20.1" customHeight="1">
      <c r="A14" s="55" t="s">
        <v>49</v>
      </c>
      <c r="B14" s="5">
        <v>1030</v>
      </c>
      <c r="C14" s="19">
        <v>-1867147.64548</v>
      </c>
      <c r="D14" s="19">
        <v>-2512339.4305999996</v>
      </c>
      <c r="E14" s="19">
        <v>-3759181.5441598245</v>
      </c>
      <c r="F14" s="19">
        <v>-2512339.4305999996</v>
      </c>
      <c r="G14" s="19">
        <f>F14-E14</f>
        <v>1246842.1135598249</v>
      </c>
      <c r="H14" s="63">
        <f t="shared" si="0"/>
        <v>-33.16791431626625</v>
      </c>
      <c r="DX14" s="1">
        <v>-438.4</v>
      </c>
      <c r="DY14" s="1">
        <v>-222.9</v>
      </c>
      <c r="DZ14" s="1">
        <v>-111.4</v>
      </c>
      <c r="EA14" s="1">
        <v>-111.5</v>
      </c>
    </row>
    <row r="15" spans="1:8" ht="20.1" customHeight="1">
      <c r="A15" s="57" t="s">
        <v>25</v>
      </c>
      <c r="B15" s="5">
        <v>1031</v>
      </c>
      <c r="C15" s="19">
        <v>-48731.1</v>
      </c>
      <c r="D15" s="19">
        <v>-59735</v>
      </c>
      <c r="E15" s="19">
        <v>-58640.2986</v>
      </c>
      <c r="F15" s="19">
        <v>-59735</v>
      </c>
      <c r="G15" s="19">
        <f>F15-E15</f>
        <v>-1094.701399999998</v>
      </c>
      <c r="H15" s="63">
        <f t="shared" si="0"/>
        <v>1.8668073426215415</v>
      </c>
    </row>
    <row r="16" spans="1:8" s="2" customFormat="1" ht="20.1" customHeight="1">
      <c r="A16" s="57" t="s">
        <v>43</v>
      </c>
      <c r="B16" s="5">
        <v>1032</v>
      </c>
      <c r="C16" s="19">
        <v>-71</v>
      </c>
      <c r="D16" s="19">
        <v>-76</v>
      </c>
      <c r="E16" s="19">
        <v>-107</v>
      </c>
      <c r="F16" s="19">
        <v>-76</v>
      </c>
      <c r="G16" s="19">
        <f aca="true" t="shared" si="1" ref="G16:G48">F16-E16</f>
        <v>31</v>
      </c>
      <c r="H16" s="63">
        <f t="shared" si="0"/>
        <v>-28.971962616822438</v>
      </c>
    </row>
    <row r="17" spans="1:8" s="2" customFormat="1" ht="20.1" customHeight="1">
      <c r="A17" s="57" t="s">
        <v>19</v>
      </c>
      <c r="B17" s="5">
        <v>1033</v>
      </c>
      <c r="C17" s="19">
        <v>-340</v>
      </c>
      <c r="D17" s="19">
        <v>-1166</v>
      </c>
      <c r="E17" s="19">
        <v>-2109.6666666666</v>
      </c>
      <c r="F17" s="19">
        <v>-1166</v>
      </c>
      <c r="G17" s="19">
        <f t="shared" si="1"/>
        <v>943.6666666666001</v>
      </c>
      <c r="H17" s="63">
        <f t="shared" si="0"/>
        <v>-44.730605150890966</v>
      </c>
    </row>
    <row r="18" spans="1:8" s="2" customFormat="1" ht="20.1" customHeight="1">
      <c r="A18" s="57" t="s">
        <v>8</v>
      </c>
      <c r="B18" s="5">
        <v>1034</v>
      </c>
      <c r="C18" s="19">
        <v>-225</v>
      </c>
      <c r="D18" s="19">
        <v>-481</v>
      </c>
      <c r="E18" s="19">
        <v>-1722.7</v>
      </c>
      <c r="F18" s="19">
        <v>-481</v>
      </c>
      <c r="G18" s="19">
        <f t="shared" si="1"/>
        <v>1241.7</v>
      </c>
      <c r="H18" s="63">
        <f t="shared" si="0"/>
        <v>-72.07871364718176</v>
      </c>
    </row>
    <row r="19" spans="1:8" s="2" customFormat="1" ht="20.1" customHeight="1">
      <c r="A19" s="57" t="s">
        <v>9</v>
      </c>
      <c r="B19" s="5">
        <v>1035</v>
      </c>
      <c r="C19" s="19">
        <v>-4893</v>
      </c>
      <c r="D19" s="19">
        <v>-7813</v>
      </c>
      <c r="E19" s="19">
        <v>-22051.0818333333</v>
      </c>
      <c r="F19" s="19">
        <v>-7813</v>
      </c>
      <c r="G19" s="19">
        <f t="shared" si="1"/>
        <v>14238.0818333333</v>
      </c>
      <c r="H19" s="63">
        <f t="shared" si="0"/>
        <v>-64.56863178390842</v>
      </c>
    </row>
    <row r="20" spans="1:8" s="2" customFormat="1" ht="20.1" customHeight="1">
      <c r="A20" s="55" t="s">
        <v>26</v>
      </c>
      <c r="B20" s="4">
        <v>1060</v>
      </c>
      <c r="C20" s="19">
        <v>-350517</v>
      </c>
      <c r="D20" s="19">
        <v>-1557300</v>
      </c>
      <c r="E20" s="19">
        <v>-1646764.13559632</v>
      </c>
      <c r="F20" s="19">
        <v>-1557300</v>
      </c>
      <c r="G20" s="19">
        <f t="shared" si="1"/>
        <v>89464.13559632003</v>
      </c>
      <c r="H20" s="63">
        <f t="shared" si="0"/>
        <v>-5.432723099955268</v>
      </c>
    </row>
    <row r="21" spans="1:8" s="2" customFormat="1" ht="20.1" customHeight="1">
      <c r="A21" s="57" t="s">
        <v>73</v>
      </c>
      <c r="B21" s="5">
        <v>1070</v>
      </c>
      <c r="C21" s="19">
        <v>6165246</v>
      </c>
      <c r="D21" s="19">
        <v>5501388.07074</v>
      </c>
      <c r="E21" s="19">
        <v>1530057.4580607598</v>
      </c>
      <c r="F21" s="19">
        <v>5501388.07074</v>
      </c>
      <c r="G21" s="19">
        <f t="shared" si="1"/>
        <v>3971330.6126792403</v>
      </c>
      <c r="H21" s="63">
        <f t="shared" si="0"/>
        <v>259.5543449533341</v>
      </c>
    </row>
    <row r="22" spans="1:8" s="2" customFormat="1" ht="20.1" customHeight="1">
      <c r="A22" s="57" t="s">
        <v>47</v>
      </c>
      <c r="B22" s="5">
        <v>1071</v>
      </c>
      <c r="C22" s="19">
        <v>3696260.7</v>
      </c>
      <c r="D22" s="19">
        <v>1594607.1</v>
      </c>
      <c r="E22" s="19">
        <v>696641.1042783961</v>
      </c>
      <c r="F22" s="19">
        <v>1594607.1</v>
      </c>
      <c r="G22" s="19">
        <f t="shared" si="1"/>
        <v>897965.995721604</v>
      </c>
      <c r="H22" s="63">
        <f t="shared" si="0"/>
        <v>128.89937016446174</v>
      </c>
    </row>
    <row r="23" spans="1:8" s="2" customFormat="1" ht="20.1" customHeight="1">
      <c r="A23" s="57" t="s">
        <v>75</v>
      </c>
      <c r="B23" s="5">
        <v>1072</v>
      </c>
      <c r="C23" s="19">
        <v>0</v>
      </c>
      <c r="D23" s="19">
        <v>0</v>
      </c>
      <c r="E23" s="19">
        <v>0</v>
      </c>
      <c r="F23" s="19">
        <v>0</v>
      </c>
      <c r="G23" s="19">
        <f t="shared" si="1"/>
        <v>0</v>
      </c>
      <c r="H23" s="63" t="e">
        <f t="shared" si="0"/>
        <v>#DIV/0!</v>
      </c>
    </row>
    <row r="24" spans="1:128" ht="20.1" customHeight="1">
      <c r="A24" s="58" t="s">
        <v>74</v>
      </c>
      <c r="B24" s="5">
        <v>1080</v>
      </c>
      <c r="C24" s="19">
        <v>-10676893.5</v>
      </c>
      <c r="D24" s="19">
        <v>-2696345.13066</v>
      </c>
      <c r="E24" s="19">
        <v>-3101112.744001645</v>
      </c>
      <c r="F24" s="19">
        <v>-2696345.13066</v>
      </c>
      <c r="G24" s="19">
        <f t="shared" si="1"/>
        <v>404767.61334164534</v>
      </c>
      <c r="H24" s="63">
        <f t="shared" si="0"/>
        <v>-13.052334653893851</v>
      </c>
      <c r="CB24" s="32"/>
      <c r="CC24" s="32"/>
      <c r="CD24" s="32"/>
      <c r="CE24" s="32"/>
      <c r="DX24" s="32"/>
    </row>
    <row r="25" spans="1:8" s="2" customFormat="1" ht="20.1" customHeight="1">
      <c r="A25" s="57" t="s">
        <v>47</v>
      </c>
      <c r="B25" s="5">
        <v>1081</v>
      </c>
      <c r="C25" s="19">
        <v>-1505689.1469</v>
      </c>
      <c r="D25" s="19">
        <v>-564075</v>
      </c>
      <c r="E25" s="19">
        <v>-1105674</v>
      </c>
      <c r="F25" s="19">
        <v>-564075</v>
      </c>
      <c r="G25" s="19">
        <f t="shared" si="1"/>
        <v>541599</v>
      </c>
      <c r="H25" s="63">
        <f t="shared" si="0"/>
        <v>-48.983606379457235</v>
      </c>
    </row>
    <row r="26" spans="1:8" s="2" customFormat="1" ht="20.1" customHeight="1">
      <c r="A26" s="57" t="s">
        <v>76</v>
      </c>
      <c r="B26" s="5">
        <v>1082</v>
      </c>
      <c r="C26" s="19">
        <v>0</v>
      </c>
      <c r="D26" s="19">
        <v>0</v>
      </c>
      <c r="E26" s="19">
        <v>0</v>
      </c>
      <c r="F26" s="19">
        <v>0</v>
      </c>
      <c r="G26" s="19">
        <f t="shared" si="1"/>
        <v>0</v>
      </c>
      <c r="H26" s="63" t="e">
        <f t="shared" si="0"/>
        <v>#DIV/0!</v>
      </c>
    </row>
    <row r="27" spans="1:8" s="2" customFormat="1" ht="20.1" customHeight="1">
      <c r="A27" s="6" t="s">
        <v>3</v>
      </c>
      <c r="B27" s="52">
        <v>1100</v>
      </c>
      <c r="C27" s="25">
        <f>SUM(C13,C14,C20,C21,C24)</f>
        <v>13652879.897462808</v>
      </c>
      <c r="D27" s="25">
        <f>SUM(D13,D14,D20,D21,D24)</f>
        <v>23269477.53515005</v>
      </c>
      <c r="E27" s="25">
        <f>SUM(E13,E14,E20,E21,E24)</f>
        <v>15480099.9046443</v>
      </c>
      <c r="F27" s="25">
        <f>SUM(F13,F14,F20,F21,F24)</f>
        <v>23269477.53515005</v>
      </c>
      <c r="G27" s="26">
        <f t="shared" si="1"/>
        <v>7789377.630505752</v>
      </c>
      <c r="H27" s="64">
        <f t="shared" si="0"/>
        <v>50.31865219531821</v>
      </c>
    </row>
    <row r="28" spans="1:8" ht="20.1" customHeight="1">
      <c r="A28" s="16" t="s">
        <v>29</v>
      </c>
      <c r="B28" s="52">
        <v>1310</v>
      </c>
      <c r="C28" s="28">
        <v>18693095.34436281</v>
      </c>
      <c r="D28" s="28">
        <v>27013709.435150035</v>
      </c>
      <c r="E28" s="28">
        <v>23325465.308761213</v>
      </c>
      <c r="F28" s="28">
        <v>27013708.435150035</v>
      </c>
      <c r="G28" s="19">
        <f t="shared" si="1"/>
        <v>3688243.1263888218</v>
      </c>
      <c r="H28" s="63">
        <f t="shared" si="0"/>
        <v>15.812088108713908</v>
      </c>
    </row>
    <row r="29" spans="1:8" ht="20.1" customHeight="1">
      <c r="A29" s="16" t="s">
        <v>50</v>
      </c>
      <c r="B29" s="52">
        <v>5010</v>
      </c>
      <c r="C29" s="28">
        <f>(C28/C11)*100</f>
        <v>14.432554327911367</v>
      </c>
      <c r="D29" s="28">
        <f>(D28/D11)*100</f>
        <v>19.981241684594373</v>
      </c>
      <c r="E29" s="28">
        <f>(E28/E11)*100</f>
        <v>17.067967004713005</v>
      </c>
      <c r="F29" s="28">
        <f>(F28/F11)*100</f>
        <v>19.981240944923957</v>
      </c>
      <c r="G29" s="23">
        <f t="shared" si="1"/>
        <v>2.913273940210953</v>
      </c>
      <c r="H29" s="63">
        <f t="shared" si="0"/>
        <v>17.068664003196773</v>
      </c>
    </row>
    <row r="30" spans="1:8" ht="20.1" customHeight="1">
      <c r="A30" s="57" t="s">
        <v>77</v>
      </c>
      <c r="B30" s="5">
        <v>1110</v>
      </c>
      <c r="C30" s="19">
        <v>11378959</v>
      </c>
      <c r="D30" s="19">
        <v>10047698</v>
      </c>
      <c r="E30" s="19">
        <v>1523423.1418842003</v>
      </c>
      <c r="F30" s="19">
        <v>10047698</v>
      </c>
      <c r="G30" s="19">
        <f t="shared" si="1"/>
        <v>8524274.8581158</v>
      </c>
      <c r="H30" s="63">
        <f t="shared" si="0"/>
        <v>559.5474181633349</v>
      </c>
    </row>
    <row r="31" spans="1:8" ht="20.1" customHeight="1">
      <c r="A31" s="57" t="s">
        <v>78</v>
      </c>
      <c r="B31" s="5">
        <v>1120</v>
      </c>
      <c r="C31" s="19">
        <v>-2296</v>
      </c>
      <c r="D31" s="19">
        <v>-852</v>
      </c>
      <c r="E31" s="19">
        <v>-852</v>
      </c>
      <c r="F31" s="19">
        <v>-852</v>
      </c>
      <c r="G31" s="19">
        <f t="shared" si="1"/>
        <v>0</v>
      </c>
      <c r="H31" s="76">
        <f t="shared" si="0"/>
        <v>0</v>
      </c>
    </row>
    <row r="32" spans="1:131" ht="20.1" customHeight="1">
      <c r="A32" s="57" t="s">
        <v>79</v>
      </c>
      <c r="B32" s="5">
        <v>1130</v>
      </c>
      <c r="C32" s="19">
        <v>506138</v>
      </c>
      <c r="D32" s="19">
        <v>532577.0508399999</v>
      </c>
      <c r="E32" s="19">
        <v>558105.809696258</v>
      </c>
      <c r="F32" s="19">
        <v>532577.0508399999</v>
      </c>
      <c r="G32" s="19">
        <f t="shared" si="1"/>
        <v>-25528.758856258122</v>
      </c>
      <c r="H32" s="63">
        <f t="shared" si="0"/>
        <v>-4.574179019951757</v>
      </c>
      <c r="DX32" s="33">
        <v>436.1</v>
      </c>
      <c r="DY32" s="33">
        <v>222.8</v>
      </c>
      <c r="DZ32" s="33">
        <v>111.3</v>
      </c>
      <c r="EA32" s="33">
        <v>111.4</v>
      </c>
    </row>
    <row r="33" spans="1:8" ht="20.1" customHeight="1">
      <c r="A33" s="57" t="s">
        <v>80</v>
      </c>
      <c r="B33" s="5">
        <v>1140</v>
      </c>
      <c r="C33" s="19">
        <v>-3239743</v>
      </c>
      <c r="D33" s="19">
        <v>-4372010.34161</v>
      </c>
      <c r="E33" s="19">
        <v>-3710124.889010248</v>
      </c>
      <c r="F33" s="19">
        <v>-4372010.34161</v>
      </c>
      <c r="G33" s="19">
        <f t="shared" si="1"/>
        <v>-661885.4525997518</v>
      </c>
      <c r="H33" s="63">
        <f t="shared" si="0"/>
        <v>17.839977693482</v>
      </c>
    </row>
    <row r="34" spans="1:8" ht="20.1" customHeight="1">
      <c r="A34" s="57" t="s">
        <v>95</v>
      </c>
      <c r="B34" s="5">
        <v>1150</v>
      </c>
      <c r="C34" s="19">
        <v>1266711</v>
      </c>
      <c r="D34" s="19">
        <v>1009375.6577999999</v>
      </c>
      <c r="E34" s="19">
        <v>1880210.076235886</v>
      </c>
      <c r="F34" s="19">
        <v>1009375.6577999999</v>
      </c>
      <c r="G34" s="19">
        <f t="shared" si="1"/>
        <v>-870834.418435886</v>
      </c>
      <c r="H34" s="63">
        <f t="shared" si="0"/>
        <v>-46.31580425200495</v>
      </c>
    </row>
    <row r="35" spans="1:83" ht="20.1" customHeight="1">
      <c r="A35" s="57" t="s">
        <v>47</v>
      </c>
      <c r="B35" s="5">
        <v>1151</v>
      </c>
      <c r="C35" s="19">
        <v>1179718.3</v>
      </c>
      <c r="D35" s="19">
        <v>861148.1</v>
      </c>
      <c r="E35" s="19">
        <v>1350391.026235886</v>
      </c>
      <c r="F35" s="19">
        <v>861148.1</v>
      </c>
      <c r="G35" s="19">
        <f t="shared" si="1"/>
        <v>-489242.92623588594</v>
      </c>
      <c r="H35" s="63">
        <f t="shared" si="0"/>
        <v>-36.22972285291425</v>
      </c>
      <c r="CB35" s="32"/>
      <c r="CC35" s="32"/>
      <c r="CD35" s="32"/>
      <c r="CE35" s="32"/>
    </row>
    <row r="36" spans="1:83" ht="19.5" customHeight="1">
      <c r="A36" s="57" t="s">
        <v>96</v>
      </c>
      <c r="B36" s="5">
        <v>1160</v>
      </c>
      <c r="C36" s="19">
        <v>-283643.3</v>
      </c>
      <c r="D36" s="19">
        <v>-221761</v>
      </c>
      <c r="E36" s="19">
        <v>-299277.7497344086</v>
      </c>
      <c r="F36" s="19">
        <v>-221761</v>
      </c>
      <c r="G36" s="19">
        <f t="shared" si="1"/>
        <v>77516.74973440857</v>
      </c>
      <c r="H36" s="63">
        <f t="shared" si="0"/>
        <v>-25.90127391802436</v>
      </c>
      <c r="CB36" s="32"/>
      <c r="CC36" s="32"/>
      <c r="CD36" s="32"/>
      <c r="CE36" s="32"/>
    </row>
    <row r="37" spans="1:8" ht="19.5" customHeight="1">
      <c r="A37" s="57" t="s">
        <v>47</v>
      </c>
      <c r="B37" s="5">
        <v>1161</v>
      </c>
      <c r="C37" s="19">
        <v>-91985</v>
      </c>
      <c r="D37" s="19">
        <v>-80147</v>
      </c>
      <c r="E37" s="19">
        <v>-58858</v>
      </c>
      <c r="F37" s="19">
        <v>-80147</v>
      </c>
      <c r="G37" s="19">
        <f t="shared" si="1"/>
        <v>-21289</v>
      </c>
      <c r="H37" s="63">
        <f t="shared" si="0"/>
        <v>36.170104318869136</v>
      </c>
    </row>
    <row r="38" spans="1:83" ht="20.1" customHeight="1">
      <c r="A38" s="16" t="s">
        <v>23</v>
      </c>
      <c r="B38" s="52">
        <v>1170</v>
      </c>
      <c r="C38" s="25">
        <f>SUM(C27,C30:C34,C36)</f>
        <v>23279005.597462807</v>
      </c>
      <c r="D38" s="25">
        <f>SUM(D27,D30:D34,D36)</f>
        <v>30264504.90218005</v>
      </c>
      <c r="E38" s="25">
        <f>SUM(E27,E30:E34,E36)</f>
        <v>15431584.293715987</v>
      </c>
      <c r="F38" s="25">
        <f>SUM(F27,F30:F34,F36)</f>
        <v>30264504.90218005</v>
      </c>
      <c r="G38" s="26">
        <f t="shared" si="1"/>
        <v>14832920.608464062</v>
      </c>
      <c r="H38" s="64">
        <f t="shared" si="0"/>
        <v>96.12052998669935</v>
      </c>
      <c r="CB38" s="32"/>
      <c r="CC38" s="32"/>
      <c r="CD38" s="32"/>
      <c r="CE38" s="32"/>
    </row>
    <row r="39" spans="1:131" ht="19.5" customHeight="1">
      <c r="A39" s="57" t="s">
        <v>27</v>
      </c>
      <c r="B39" s="4">
        <v>1180</v>
      </c>
      <c r="C39" s="19">
        <v>-2571948</v>
      </c>
      <c r="D39" s="19">
        <v>-3421440</v>
      </c>
      <c r="E39" s="19">
        <v>-2884624.6683078604</v>
      </c>
      <c r="F39" s="19">
        <v>-3421440</v>
      </c>
      <c r="G39" s="19">
        <f t="shared" si="1"/>
        <v>-536815.3316921396</v>
      </c>
      <c r="H39" s="63">
        <f t="shared" si="0"/>
        <v>18.60953827338095</v>
      </c>
      <c r="CB39" s="32"/>
      <c r="CC39" s="32"/>
      <c r="CD39" s="32"/>
      <c r="CE39" s="32"/>
      <c r="DZ39" s="34"/>
      <c r="EA39" s="34"/>
    </row>
    <row r="40" spans="1:8" s="2" customFormat="1" ht="20.1" customHeight="1">
      <c r="A40" s="57" t="s">
        <v>97</v>
      </c>
      <c r="B40" s="4">
        <v>1181</v>
      </c>
      <c r="C40" s="19">
        <v>86465</v>
      </c>
      <c r="D40" s="19">
        <v>6560</v>
      </c>
      <c r="E40" s="19">
        <v>6559</v>
      </c>
      <c r="F40" s="19">
        <v>6560</v>
      </c>
      <c r="G40" s="19">
        <f t="shared" si="1"/>
        <v>1</v>
      </c>
      <c r="H40" s="63">
        <f t="shared" si="0"/>
        <v>0.015246226558929266</v>
      </c>
    </row>
    <row r="41" spans="1:129" ht="18.75" customHeight="1">
      <c r="A41" s="57" t="s">
        <v>28</v>
      </c>
      <c r="B41" s="5">
        <v>1190</v>
      </c>
      <c r="C41" s="19">
        <v>0</v>
      </c>
      <c r="D41" s="19">
        <v>0</v>
      </c>
      <c r="E41" s="19">
        <v>0</v>
      </c>
      <c r="F41" s="19">
        <v>0</v>
      </c>
      <c r="G41" s="19">
        <f t="shared" si="1"/>
        <v>0</v>
      </c>
      <c r="H41" s="76" t="e">
        <f t="shared" si="0"/>
        <v>#DIV/0!</v>
      </c>
      <c r="CB41" s="32"/>
      <c r="CC41" s="32"/>
      <c r="CD41" s="32"/>
      <c r="CE41" s="32"/>
      <c r="DX41" s="34"/>
      <c r="DY41" s="34"/>
    </row>
    <row r="42" spans="1:8" s="2" customFormat="1" ht="20.1" customHeight="1">
      <c r="A42" s="57" t="s">
        <v>98</v>
      </c>
      <c r="B42" s="3">
        <v>1191</v>
      </c>
      <c r="C42" s="19">
        <v>0</v>
      </c>
      <c r="D42" s="19">
        <v>0</v>
      </c>
      <c r="E42" s="19">
        <v>0</v>
      </c>
      <c r="F42" s="19">
        <v>0</v>
      </c>
      <c r="G42" s="19">
        <f t="shared" si="1"/>
        <v>0</v>
      </c>
      <c r="H42" s="76" t="e">
        <f t="shared" si="0"/>
        <v>#DIV/0!</v>
      </c>
    </row>
    <row r="43" spans="1:8" ht="20.1" customHeight="1">
      <c r="A43" s="6" t="s">
        <v>161</v>
      </c>
      <c r="B43" s="52">
        <v>1200</v>
      </c>
      <c r="C43" s="25">
        <f>SUM(C38:C42)</f>
        <v>20793522.597462807</v>
      </c>
      <c r="D43" s="25">
        <f>SUM(D38:D42)</f>
        <v>26849624.90218005</v>
      </c>
      <c r="E43" s="25">
        <f>SUM(E38:E42)</f>
        <v>12553518.625408128</v>
      </c>
      <c r="F43" s="25">
        <f>SUM(F38:F42)</f>
        <v>26849624.90218005</v>
      </c>
      <c r="G43" s="26">
        <f t="shared" si="1"/>
        <v>14296106.276771922</v>
      </c>
      <c r="H43" s="64">
        <f t="shared" si="0"/>
        <v>113.88126869734214</v>
      </c>
    </row>
    <row r="44" spans="1:8" ht="20.1" customHeight="1">
      <c r="A44" s="22" t="s">
        <v>10</v>
      </c>
      <c r="B44" s="3">
        <v>1201</v>
      </c>
      <c r="C44" s="19">
        <v>20902991.597462807</v>
      </c>
      <c r="D44" s="19">
        <v>27260609.90218004</v>
      </c>
      <c r="E44" s="19">
        <v>13634616.625408133</v>
      </c>
      <c r="F44" s="19">
        <v>27260609.90218004</v>
      </c>
      <c r="G44" s="19">
        <f t="shared" si="1"/>
        <v>13625993.276771905</v>
      </c>
      <c r="H44" s="63">
        <f t="shared" si="0"/>
        <v>99.93675400729524</v>
      </c>
    </row>
    <row r="45" spans="1:8" ht="20.1" customHeight="1">
      <c r="A45" s="22" t="s">
        <v>11</v>
      </c>
      <c r="B45" s="3">
        <v>1202</v>
      </c>
      <c r="C45" s="19">
        <v>-109469</v>
      </c>
      <c r="D45" s="19">
        <v>-410985</v>
      </c>
      <c r="E45" s="19">
        <v>-1081098</v>
      </c>
      <c r="F45" s="19">
        <v>-410985</v>
      </c>
      <c r="G45" s="19">
        <f>F45-E45</f>
        <v>670113</v>
      </c>
      <c r="H45" s="63">
        <f t="shared" si="0"/>
        <v>-61.98448244284977</v>
      </c>
    </row>
    <row r="46" spans="1:8" s="2" customFormat="1" ht="19.5" customHeight="1">
      <c r="A46" s="6" t="s">
        <v>100</v>
      </c>
      <c r="B46" s="62">
        <v>1210</v>
      </c>
      <c r="C46" s="25">
        <f>SUM(C11,C21,C30,C32,C34,C40,C41)</f>
        <v>148923872.2212722</v>
      </c>
      <c r="D46" s="25">
        <f>SUM(D11,D21,D30,D32,D34,D40,D41)</f>
        <v>152292947.80505005</v>
      </c>
      <c r="E46" s="25">
        <f>SUM(E11,E21,E30,E32,E34,E40,E41)</f>
        <v>142160591.2537358</v>
      </c>
      <c r="F46" s="25">
        <f>SUM(F11,F21,F30,F32,F34,F40,F41)</f>
        <v>152292947.80505005</v>
      </c>
      <c r="G46" s="26">
        <f>F46-E46</f>
        <v>10132356.551314235</v>
      </c>
      <c r="H46" s="64">
        <f t="shared" si="0"/>
        <v>7.127401808022498</v>
      </c>
    </row>
    <row r="47" spans="1:8" s="2" customFormat="1" ht="20.1" customHeight="1">
      <c r="A47" s="6" t="s">
        <v>99</v>
      </c>
      <c r="B47" s="62">
        <v>1220</v>
      </c>
      <c r="C47" s="25">
        <f>SUM(C12,C14,C20,C24,C31,C33,C36,C39,C42)</f>
        <v>-128130349.6238094</v>
      </c>
      <c r="D47" s="25">
        <f>SUM(D12,D14,D20,D24,D31,D33,D36,D39,D42)</f>
        <v>-125443322.90287</v>
      </c>
      <c r="E47" s="25">
        <f>SUM(E12,E14,E20,E24,E31,E33,E36,E39,E42)</f>
        <v>-129607072.62832765</v>
      </c>
      <c r="F47" s="25">
        <f>SUM(F12,F14,F20,F24,F31,F33,F36,F39,F42)</f>
        <v>-125443322.90287</v>
      </c>
      <c r="G47" s="26">
        <f t="shared" si="1"/>
        <v>4163749.7254576534</v>
      </c>
      <c r="H47" s="64">
        <f t="shared" si="0"/>
        <v>-3.2125945297738383</v>
      </c>
    </row>
    <row r="48" spans="1:8" s="2" customFormat="1" ht="20.1" customHeight="1">
      <c r="A48" s="57" t="s">
        <v>58</v>
      </c>
      <c r="B48" s="5">
        <v>1230</v>
      </c>
      <c r="C48" s="19">
        <v>0</v>
      </c>
      <c r="D48" s="19">
        <v>0</v>
      </c>
      <c r="E48" s="19">
        <v>0</v>
      </c>
      <c r="F48" s="19">
        <v>0</v>
      </c>
      <c r="G48" s="26">
        <f t="shared" si="1"/>
        <v>0</v>
      </c>
      <c r="H48" s="76" t="e">
        <f t="shared" si="0"/>
        <v>#DIV/0!</v>
      </c>
    </row>
    <row r="49" spans="1:137" ht="20.1" customHeight="1">
      <c r="A49" s="6" t="s">
        <v>53</v>
      </c>
      <c r="B49" s="5"/>
      <c r="C49" s="19"/>
      <c r="D49" s="19"/>
      <c r="E49" s="19"/>
      <c r="F49" s="19"/>
      <c r="G49" s="19"/>
      <c r="H49" s="64"/>
      <c r="DX49" s="1">
        <v>354.7</v>
      </c>
      <c r="DY49" s="1">
        <v>448.2</v>
      </c>
      <c r="DZ49" s="1">
        <v>259.8</v>
      </c>
      <c r="EA49" s="1">
        <v>232.5</v>
      </c>
      <c r="ED49" s="35"/>
      <c r="EE49" s="35"/>
      <c r="EF49" s="35"/>
      <c r="EG49" s="35"/>
    </row>
    <row r="50" spans="1:137" ht="20.1" customHeight="1">
      <c r="A50" s="57" t="s">
        <v>68</v>
      </c>
      <c r="B50" s="5">
        <v>1400</v>
      </c>
      <c r="C50" s="19">
        <v>-42404699</v>
      </c>
      <c r="D50" s="19">
        <v>-38679325</v>
      </c>
      <c r="E50" s="19">
        <v>-39505740.861326724</v>
      </c>
      <c r="F50" s="19">
        <v>-38679325</v>
      </c>
      <c r="G50" s="19">
        <f aca="true" t="shared" si="2" ref="G50:G57">F50-E50</f>
        <v>826415.8613267243</v>
      </c>
      <c r="H50" s="63">
        <f aca="true" t="shared" si="3" ref="H50:H57">F50/E50*100-100</f>
        <v>-2.0918880226233796</v>
      </c>
      <c r="DX50" s="1">
        <v>447.2</v>
      </c>
      <c r="DY50" s="1">
        <v>409.1</v>
      </c>
      <c r="DZ50" s="1">
        <v>226.5</v>
      </c>
      <c r="EA50" s="1">
        <v>216.1</v>
      </c>
      <c r="ED50" s="35"/>
      <c r="EE50" s="35"/>
      <c r="EF50" s="35"/>
      <c r="EG50" s="35"/>
    </row>
    <row r="51" spans="1:137" ht="20.1" customHeight="1">
      <c r="A51" s="57" t="s">
        <v>69</v>
      </c>
      <c r="B51" s="10">
        <v>1401</v>
      </c>
      <c r="C51" s="19">
        <v>-54092393.1</v>
      </c>
      <c r="D51" s="19">
        <v>-50609456</v>
      </c>
      <c r="E51" s="19">
        <v>-52621584.769900724</v>
      </c>
      <c r="F51" s="19">
        <v>-50609456</v>
      </c>
      <c r="G51" s="19">
        <f t="shared" si="2"/>
        <v>2012128.7699007243</v>
      </c>
      <c r="H51" s="63">
        <f t="shared" si="3"/>
        <v>-3.823770756238517</v>
      </c>
      <c r="DX51" s="1">
        <v>153.4</v>
      </c>
      <c r="DY51" s="1">
        <v>148.9</v>
      </c>
      <c r="DZ51" s="1">
        <v>78.5</v>
      </c>
      <c r="EA51" s="1">
        <v>79.7</v>
      </c>
      <c r="ED51" s="35"/>
      <c r="EE51" s="35"/>
      <c r="EF51" s="35"/>
      <c r="EG51" s="35"/>
    </row>
    <row r="52" spans="1:137" ht="20.1" customHeight="1">
      <c r="A52" s="57" t="s">
        <v>13</v>
      </c>
      <c r="B52" s="10">
        <v>1402</v>
      </c>
      <c r="C52" s="19">
        <v>11444607.1</v>
      </c>
      <c r="D52" s="19">
        <v>11655812</v>
      </c>
      <c r="E52" s="19">
        <v>12199127.293574</v>
      </c>
      <c r="F52" s="19">
        <v>11655812</v>
      </c>
      <c r="G52" s="19">
        <f t="shared" si="2"/>
        <v>-543315.2935739998</v>
      </c>
      <c r="H52" s="63">
        <f t="shared" si="3"/>
        <v>-4.453722635226512</v>
      </c>
      <c r="DX52" s="1">
        <v>441.2</v>
      </c>
      <c r="DY52" s="1">
        <v>227.7</v>
      </c>
      <c r="DZ52" s="1">
        <v>113.9</v>
      </c>
      <c r="EA52" s="1">
        <v>113.9</v>
      </c>
      <c r="ED52" s="35"/>
      <c r="EE52" s="35"/>
      <c r="EF52" s="35"/>
      <c r="EG52" s="35"/>
    </row>
    <row r="53" spans="1:137" ht="20.1" customHeight="1">
      <c r="A53" s="57" t="s">
        <v>4</v>
      </c>
      <c r="B53" s="7">
        <v>1410</v>
      </c>
      <c r="C53" s="19">
        <v>12950510.05799</v>
      </c>
      <c r="D53" s="19">
        <v>15303826</v>
      </c>
      <c r="E53" s="19">
        <v>15199027.568577096</v>
      </c>
      <c r="F53" s="19">
        <v>15303826</v>
      </c>
      <c r="G53" s="19">
        <f t="shared" si="2"/>
        <v>104798.43142290413</v>
      </c>
      <c r="H53" s="63">
        <f t="shared" si="3"/>
        <v>0.6895074763833406</v>
      </c>
      <c r="DX53" s="1">
        <v>141.5</v>
      </c>
      <c r="DY53" s="1">
        <v>207.1</v>
      </c>
      <c r="DZ53" s="1">
        <v>89</v>
      </c>
      <c r="EA53" s="1">
        <v>90.1</v>
      </c>
      <c r="ED53" s="35"/>
      <c r="EE53" s="35"/>
      <c r="EF53" s="35"/>
      <c r="EG53" s="35"/>
    </row>
    <row r="54" spans="1:8" ht="20.1" customHeight="1">
      <c r="A54" s="57" t="s">
        <v>5</v>
      </c>
      <c r="B54" s="7">
        <v>1420</v>
      </c>
      <c r="C54" s="19">
        <v>2734503.958</v>
      </c>
      <c r="D54" s="19">
        <v>3271311</v>
      </c>
      <c r="E54" s="19">
        <v>3338580.533551573</v>
      </c>
      <c r="F54" s="19">
        <v>3271311</v>
      </c>
      <c r="G54" s="19">
        <f t="shared" si="2"/>
        <v>-67269.53355157282</v>
      </c>
      <c r="H54" s="63">
        <f t="shared" si="3"/>
        <v>-2.0149142090639174</v>
      </c>
    </row>
    <row r="55" spans="1:113" ht="20.1" customHeight="1">
      <c r="A55" s="57" t="s">
        <v>6</v>
      </c>
      <c r="B55" s="7">
        <v>1430</v>
      </c>
      <c r="C55" s="19">
        <v>6609607</v>
      </c>
      <c r="D55" s="19">
        <v>5976146</v>
      </c>
      <c r="E55" s="19">
        <v>6738528.3801453</v>
      </c>
      <c r="F55" s="19">
        <v>5976146</v>
      </c>
      <c r="G55" s="19">
        <f t="shared" si="2"/>
        <v>-762382.3801453002</v>
      </c>
      <c r="H55" s="63">
        <f t="shared" si="3"/>
        <v>-11.313781543038644</v>
      </c>
      <c r="DF55" s="1">
        <f>DF42+DF41-DF40</f>
        <v>0</v>
      </c>
      <c r="DG55" s="1">
        <f>DG42+DG41-DG40</f>
        <v>0</v>
      </c>
      <c r="DH55" s="1">
        <f>DH42+DH41-DH40</f>
        <v>0</v>
      </c>
      <c r="DI55" s="1">
        <f>DI42+DI41-DI40</f>
        <v>0</v>
      </c>
    </row>
    <row r="56" spans="1:8" ht="20.1" customHeight="1">
      <c r="A56" s="57" t="s">
        <v>14</v>
      </c>
      <c r="B56" s="7">
        <v>1440</v>
      </c>
      <c r="C56" s="19">
        <v>-11097823.01599</v>
      </c>
      <c r="D56" s="19">
        <v>-4272906</v>
      </c>
      <c r="E56" s="19">
        <v>-5433550.1893492</v>
      </c>
      <c r="F56" s="19">
        <v>-4272906</v>
      </c>
      <c r="G56" s="19">
        <f t="shared" si="2"/>
        <v>1160644.1893491996</v>
      </c>
      <c r="H56" s="63">
        <f t="shared" si="3"/>
        <v>-21.36069694588052</v>
      </c>
    </row>
    <row r="57" spans="1:8" ht="20.1" customHeight="1">
      <c r="A57" s="6" t="s">
        <v>16</v>
      </c>
      <c r="B57" s="7">
        <v>1450</v>
      </c>
      <c r="C57" s="25">
        <f>SUM(C50,C53,C54,C55,C56)</f>
        <v>-31207901</v>
      </c>
      <c r="D57" s="25">
        <f>SUM(D50,D53,D54,D55,D56)</f>
        <v>-18400948</v>
      </c>
      <c r="E57" s="25">
        <f>SUM(E50,E53,E54,E55,E56)</f>
        <v>-19663154.568401955</v>
      </c>
      <c r="F57" s="25">
        <f>SUM(F50,F53,F54,F55,F56)</f>
        <v>-18400948</v>
      </c>
      <c r="G57" s="26">
        <f t="shared" si="2"/>
        <v>1262206.568401955</v>
      </c>
      <c r="H57" s="64">
        <f t="shared" si="3"/>
        <v>-6.419145839550495</v>
      </c>
    </row>
    <row r="58" spans="1:8" ht="12.75">
      <c r="A58" s="116" t="s">
        <v>33</v>
      </c>
      <c r="B58" s="117"/>
      <c r="C58" s="117"/>
      <c r="D58" s="117"/>
      <c r="E58" s="117"/>
      <c r="F58" s="117"/>
      <c r="G58" s="117"/>
      <c r="H58" s="117"/>
    </row>
    <row r="59" spans="1:8" ht="12.75">
      <c r="A59" s="122" t="s">
        <v>31</v>
      </c>
      <c r="B59" s="123"/>
      <c r="C59" s="123"/>
      <c r="D59" s="123"/>
      <c r="E59" s="123"/>
      <c r="F59" s="123"/>
      <c r="G59" s="123"/>
      <c r="H59" s="123"/>
    </row>
    <row r="60" spans="1:8" ht="32.25" customHeight="1">
      <c r="A60" s="11" t="s">
        <v>17</v>
      </c>
      <c r="B60" s="3">
        <v>2000</v>
      </c>
      <c r="C60" s="19">
        <v>-109534160</v>
      </c>
      <c r="D60" s="19">
        <v>-101010082.45</v>
      </c>
      <c r="E60" s="19">
        <v>-108428829.46171078</v>
      </c>
      <c r="F60" s="19">
        <v>-101010082.45</v>
      </c>
      <c r="G60" s="19">
        <f aca="true" t="shared" si="4" ref="G60:G71">F60-E60</f>
        <v>7418747.011710778</v>
      </c>
      <c r="H60" s="63">
        <f aca="true" t="shared" si="5" ref="H60:H106">F60/E60*100-100</f>
        <v>-6.842042885218589</v>
      </c>
    </row>
    <row r="61" spans="1:8" ht="20.25" customHeight="1">
      <c r="A61" s="57" t="s">
        <v>51</v>
      </c>
      <c r="B61" s="4">
        <v>1200</v>
      </c>
      <c r="C61" s="24">
        <f>C43</f>
        <v>20793522.597462807</v>
      </c>
      <c r="D61" s="24">
        <f>D43</f>
        <v>26849624.90218005</v>
      </c>
      <c r="E61" s="24">
        <f>E43</f>
        <v>12553518.625408128</v>
      </c>
      <c r="F61" s="24">
        <f>F43</f>
        <v>26849624.90218005</v>
      </c>
      <c r="G61" s="19">
        <f t="shared" si="4"/>
        <v>14296106.276771922</v>
      </c>
      <c r="H61" s="63">
        <f t="shared" si="5"/>
        <v>113.88126869734214</v>
      </c>
    </row>
    <row r="62" spans="1:8" ht="36.75" customHeight="1">
      <c r="A62" s="11" t="s">
        <v>101</v>
      </c>
      <c r="B62" s="3">
        <v>2010</v>
      </c>
      <c r="C62" s="24">
        <f>SUM(C63:C64)</f>
        <v>-3507534.02</v>
      </c>
      <c r="D62" s="24">
        <f>SUM(D63:D64)</f>
        <v>-3115390.1675</v>
      </c>
      <c r="E62" s="24">
        <f>SUM(E63:E64)</f>
        <v>-797609.7023203351</v>
      </c>
      <c r="F62" s="24">
        <f>SUM(F63:F64)</f>
        <v>-3115390.1675</v>
      </c>
      <c r="G62" s="19">
        <f t="shared" si="4"/>
        <v>-2317780.465179665</v>
      </c>
      <c r="H62" s="63">
        <f t="shared" si="5"/>
        <v>290.59080631002666</v>
      </c>
    </row>
    <row r="63" spans="1:8" ht="39" customHeight="1">
      <c r="A63" s="57" t="s">
        <v>41</v>
      </c>
      <c r="B63" s="3">
        <v>2011</v>
      </c>
      <c r="C63" s="19">
        <v>-2089237.02</v>
      </c>
      <c r="D63" s="19">
        <v>-3115390.1675</v>
      </c>
      <c r="E63" s="19">
        <v>-797609.7023203351</v>
      </c>
      <c r="F63" s="19">
        <v>-3115390.1675</v>
      </c>
      <c r="G63" s="19">
        <f t="shared" si="4"/>
        <v>-2317780.465179665</v>
      </c>
      <c r="H63" s="63">
        <f t="shared" si="5"/>
        <v>290.59080631002666</v>
      </c>
    </row>
    <row r="64" spans="1:8" ht="41.25" customHeight="1">
      <c r="A64" s="57" t="s">
        <v>42</v>
      </c>
      <c r="B64" s="3">
        <v>2012</v>
      </c>
      <c r="C64" s="19">
        <v>-1418297</v>
      </c>
      <c r="D64" s="19">
        <v>0</v>
      </c>
      <c r="E64" s="19">
        <v>0</v>
      </c>
      <c r="F64" s="19">
        <v>0</v>
      </c>
      <c r="G64" s="19">
        <f t="shared" si="4"/>
        <v>0</v>
      </c>
      <c r="H64" s="63" t="e">
        <f t="shared" si="5"/>
        <v>#DIV/0!</v>
      </c>
    </row>
    <row r="65" spans="1:8" ht="12.75">
      <c r="A65" s="22" t="s">
        <v>38</v>
      </c>
      <c r="B65" s="3" t="s">
        <v>48</v>
      </c>
      <c r="C65" s="19">
        <v>-1110371</v>
      </c>
      <c r="D65" s="19">
        <v>0</v>
      </c>
      <c r="E65" s="19">
        <v>0</v>
      </c>
      <c r="F65" s="19">
        <v>0</v>
      </c>
      <c r="G65" s="19">
        <f t="shared" si="4"/>
        <v>0</v>
      </c>
      <c r="H65" s="63" t="e">
        <f t="shared" si="5"/>
        <v>#DIV/0!</v>
      </c>
    </row>
    <row r="66" spans="1:8" ht="12.75">
      <c r="A66" s="57" t="s">
        <v>39</v>
      </c>
      <c r="B66" s="3">
        <v>2020</v>
      </c>
      <c r="C66" s="19">
        <v>-189054</v>
      </c>
      <c r="D66" s="19">
        <v>72</v>
      </c>
      <c r="E66" s="19">
        <v>0</v>
      </c>
      <c r="F66" s="19">
        <v>72</v>
      </c>
      <c r="G66" s="19">
        <f t="shared" si="4"/>
        <v>72</v>
      </c>
      <c r="H66" s="63" t="e">
        <f t="shared" si="5"/>
        <v>#DIV/0!</v>
      </c>
    </row>
    <row r="67" spans="1:8" ht="12.75">
      <c r="A67" s="11" t="s">
        <v>21</v>
      </c>
      <c r="B67" s="3">
        <v>2030</v>
      </c>
      <c r="C67" s="19">
        <v>-299367</v>
      </c>
      <c r="D67" s="19">
        <v>-134153</v>
      </c>
      <c r="E67" s="19">
        <v>-1054393</v>
      </c>
      <c r="F67" s="19">
        <v>-134153</v>
      </c>
      <c r="G67" s="19">
        <f t="shared" si="4"/>
        <v>920240</v>
      </c>
      <c r="H67" s="63">
        <f t="shared" si="5"/>
        <v>-87.27675544128233</v>
      </c>
    </row>
    <row r="68" spans="1:113" ht="12.75">
      <c r="A68" s="11" t="s">
        <v>12</v>
      </c>
      <c r="B68" s="3">
        <v>2040</v>
      </c>
      <c r="C68" s="19">
        <v>-583501</v>
      </c>
      <c r="D68" s="19">
        <v>-12727</v>
      </c>
      <c r="E68" s="19">
        <v>-42148</v>
      </c>
      <c r="F68" s="19">
        <v>-12727</v>
      </c>
      <c r="G68" s="19">
        <f t="shared" si="4"/>
        <v>29421</v>
      </c>
      <c r="H68" s="63">
        <f t="shared" si="5"/>
        <v>-69.80402391572554</v>
      </c>
      <c r="CC68" s="36"/>
      <c r="DF68" s="1">
        <f>SUM(DF57,DF58,DF63,DF64,DF65,DF66,DF67)+DF40</f>
        <v>0</v>
      </c>
      <c r="DG68" s="1">
        <f>SUM(DG57,DG58,DG63,DG64,DG65,DG66,DG67)+DG40</f>
        <v>0</v>
      </c>
      <c r="DH68" s="1">
        <f>SUM(DH57,DH58,DH63,DH64,DH65,DH66,DH67)+DH40</f>
        <v>0</v>
      </c>
      <c r="DI68" s="1">
        <f>SUM(DI57,DI58,DI63,DI64,DI65,DI66,DI67)+DI40</f>
        <v>0</v>
      </c>
    </row>
    <row r="69" spans="1:8" ht="12.75">
      <c r="A69" s="11" t="s">
        <v>86</v>
      </c>
      <c r="B69" s="3">
        <v>2050</v>
      </c>
      <c r="C69" s="19">
        <v>-56461</v>
      </c>
      <c r="D69" s="19">
        <v>-6502.400000014901</v>
      </c>
      <c r="E69" s="19">
        <v>-84822</v>
      </c>
      <c r="F69" s="19">
        <v>-6502.400000014901</v>
      </c>
      <c r="G69" s="19">
        <f t="shared" si="4"/>
        <v>78319.5999999851</v>
      </c>
      <c r="H69" s="63">
        <f t="shared" si="5"/>
        <v>-92.33406427575994</v>
      </c>
    </row>
    <row r="70" spans="1:8" ht="12.75">
      <c r="A70" s="11" t="s">
        <v>87</v>
      </c>
      <c r="B70" s="3">
        <v>2060</v>
      </c>
      <c r="C70" s="19">
        <v>-3962060.097462803</v>
      </c>
      <c r="D70" s="19">
        <v>155712</v>
      </c>
      <c r="E70" s="19">
        <v>-612583</v>
      </c>
      <c r="F70" s="19">
        <v>155712</v>
      </c>
      <c r="G70" s="19">
        <f t="shared" si="4"/>
        <v>768295</v>
      </c>
      <c r="H70" s="63">
        <f t="shared" si="5"/>
        <v>-125.41892282351942</v>
      </c>
    </row>
    <row r="71" spans="1:8" ht="36" customHeight="1">
      <c r="A71" s="11" t="s">
        <v>18</v>
      </c>
      <c r="B71" s="3">
        <v>2070</v>
      </c>
      <c r="C71" s="24">
        <f>SUM(C60:C62,C66:C70)</f>
        <v>-97338614.52</v>
      </c>
      <c r="D71" s="24">
        <f>SUM(D60:D62,D66:D70)</f>
        <v>-77273446.11531998</v>
      </c>
      <c r="E71" s="24">
        <f>SUM(E60:E62,E66:E70)</f>
        <v>-98466866.53862299</v>
      </c>
      <c r="F71" s="24">
        <f>SUM(F60:F62,F66:F70)</f>
        <v>-77273446.11531998</v>
      </c>
      <c r="G71" s="19">
        <f t="shared" si="4"/>
        <v>21193420.423303008</v>
      </c>
      <c r="H71" s="63">
        <f t="shared" si="5"/>
        <v>-21.523402915426402</v>
      </c>
    </row>
    <row r="72" spans="1:8" ht="21" customHeight="1">
      <c r="A72" s="122" t="s">
        <v>102</v>
      </c>
      <c r="B72" s="124"/>
      <c r="C72" s="124"/>
      <c r="D72" s="124"/>
      <c r="E72" s="124"/>
      <c r="F72" s="124"/>
      <c r="G72" s="124"/>
      <c r="H72" s="124"/>
    </row>
    <row r="73" spans="1:8" s="2" customFormat="1" ht="41.25" customHeight="1">
      <c r="A73" s="59" t="s">
        <v>103</v>
      </c>
      <c r="B73" s="61">
        <v>2110</v>
      </c>
      <c r="C73" s="26">
        <v>22990341.4</v>
      </c>
      <c r="D73" s="26">
        <v>18928004.900000002</v>
      </c>
      <c r="E73" s="26">
        <v>19416721.33073621</v>
      </c>
      <c r="F73" s="26">
        <v>18928004.900000002</v>
      </c>
      <c r="G73" s="26">
        <f aca="true" t="shared" si="6" ref="G73:G84">F73-E73</f>
        <v>-488716.4307362065</v>
      </c>
      <c r="H73" s="64">
        <f t="shared" si="5"/>
        <v>-2.516987406944864</v>
      </c>
    </row>
    <row r="74" spans="1:8" s="2" customFormat="1" ht="12.75">
      <c r="A74" s="57" t="s">
        <v>104</v>
      </c>
      <c r="B74" s="3">
        <v>2111</v>
      </c>
      <c r="C74" s="19">
        <v>7470213.9</v>
      </c>
      <c r="D74" s="19">
        <v>4249635.1</v>
      </c>
      <c r="E74" s="19">
        <v>3473702.5</v>
      </c>
      <c r="F74" s="19">
        <v>4249635.1</v>
      </c>
      <c r="G74" s="19">
        <f t="shared" si="6"/>
        <v>775932.5999999996</v>
      </c>
      <c r="H74" s="63">
        <f t="shared" si="5"/>
        <v>22.337336026904993</v>
      </c>
    </row>
    <row r="75" spans="1:8" s="2" customFormat="1" ht="27.75" customHeight="1">
      <c r="A75" s="57" t="s">
        <v>105</v>
      </c>
      <c r="B75" s="3">
        <v>2112</v>
      </c>
      <c r="C75" s="19">
        <v>12282575.7</v>
      </c>
      <c r="D75" s="19">
        <v>9755391.6</v>
      </c>
      <c r="E75" s="19">
        <v>10845686.593846213</v>
      </c>
      <c r="F75" s="19">
        <v>9755391.6</v>
      </c>
      <c r="G75" s="19">
        <f t="shared" si="6"/>
        <v>-1090294.9938462134</v>
      </c>
      <c r="H75" s="63">
        <f t="shared" si="5"/>
        <v>-10.052798266039147</v>
      </c>
    </row>
    <row r="76" spans="1:8" s="2" customFormat="1" ht="36.75" customHeight="1">
      <c r="A76" s="11" t="s">
        <v>106</v>
      </c>
      <c r="B76" s="4">
        <v>2113</v>
      </c>
      <c r="C76" s="19">
        <v>-393059</v>
      </c>
      <c r="D76" s="19">
        <v>-215921</v>
      </c>
      <c r="E76" s="19">
        <v>-267489</v>
      </c>
      <c r="F76" s="19">
        <v>-215921</v>
      </c>
      <c r="G76" s="19">
        <f t="shared" si="6"/>
        <v>51568</v>
      </c>
      <c r="H76" s="63">
        <f t="shared" si="5"/>
        <v>-19.278549772140167</v>
      </c>
    </row>
    <row r="77" spans="1:8" s="2" customFormat="1" ht="12.75">
      <c r="A77" s="11" t="s">
        <v>107</v>
      </c>
      <c r="B77" s="4">
        <v>2114</v>
      </c>
      <c r="C77" s="19">
        <v>192</v>
      </c>
      <c r="D77" s="19">
        <v>85</v>
      </c>
      <c r="E77" s="19">
        <v>219</v>
      </c>
      <c r="F77" s="19">
        <v>85</v>
      </c>
      <c r="G77" s="19">
        <f t="shared" si="6"/>
        <v>-134</v>
      </c>
      <c r="H77" s="63">
        <f t="shared" si="5"/>
        <v>-61.18721461187215</v>
      </c>
    </row>
    <row r="78" spans="1:8" s="2" customFormat="1" ht="37.5">
      <c r="A78" s="11" t="s">
        <v>108</v>
      </c>
      <c r="B78" s="4">
        <v>2115</v>
      </c>
      <c r="C78" s="19">
        <v>1475285.7000000002</v>
      </c>
      <c r="D78" s="19">
        <v>2559567.7</v>
      </c>
      <c r="E78" s="19">
        <v>2495867.3</v>
      </c>
      <c r="F78" s="19">
        <v>2559567.7</v>
      </c>
      <c r="G78" s="19">
        <f t="shared" si="6"/>
        <v>63700.40000000037</v>
      </c>
      <c r="H78" s="63">
        <f t="shared" si="5"/>
        <v>2.552235048714337</v>
      </c>
    </row>
    <row r="79" spans="1:8" s="2" customFormat="1" ht="12.75">
      <c r="A79" s="11" t="s">
        <v>109</v>
      </c>
      <c r="B79" s="4">
        <v>2116</v>
      </c>
      <c r="C79" s="19">
        <v>354316</v>
      </c>
      <c r="D79" s="19">
        <v>353175</v>
      </c>
      <c r="E79" s="19">
        <v>364669</v>
      </c>
      <c r="F79" s="19">
        <v>353175</v>
      </c>
      <c r="G79" s="19">
        <f t="shared" si="6"/>
        <v>-11494</v>
      </c>
      <c r="H79" s="63">
        <f t="shared" si="5"/>
        <v>-3.1518993936967377</v>
      </c>
    </row>
    <row r="80" spans="1:8" s="2" customFormat="1" ht="12.75">
      <c r="A80" s="11" t="s">
        <v>110</v>
      </c>
      <c r="B80" s="4">
        <v>2117</v>
      </c>
      <c r="C80" s="19">
        <v>43667</v>
      </c>
      <c r="D80" s="19">
        <v>44700</v>
      </c>
      <c r="E80" s="19">
        <v>47441</v>
      </c>
      <c r="F80" s="19">
        <v>44700</v>
      </c>
      <c r="G80" s="19">
        <f t="shared" si="6"/>
        <v>-2741</v>
      </c>
      <c r="H80" s="63">
        <f t="shared" si="5"/>
        <v>-5.777702830884678</v>
      </c>
    </row>
    <row r="81" spans="1:8" s="2" customFormat="1" ht="36.75" customHeight="1">
      <c r="A81" s="59" t="s">
        <v>111</v>
      </c>
      <c r="B81" s="65">
        <v>2120</v>
      </c>
      <c r="C81" s="26">
        <v>2371196.1</v>
      </c>
      <c r="D81" s="26">
        <v>3330890.1</v>
      </c>
      <c r="E81" s="26">
        <v>3460595.5890039667</v>
      </c>
      <c r="F81" s="26">
        <v>3330890.1</v>
      </c>
      <c r="G81" s="26">
        <f t="shared" si="6"/>
        <v>-129705.48900396656</v>
      </c>
      <c r="H81" s="64">
        <f t="shared" si="5"/>
        <v>-3.748068379214999</v>
      </c>
    </row>
    <row r="82" spans="1:8" s="2" customFormat="1" ht="37.5">
      <c r="A82" s="59" t="s">
        <v>112</v>
      </c>
      <c r="B82" s="65">
        <v>2130</v>
      </c>
      <c r="C82" s="26">
        <v>3019182.088834548</v>
      </c>
      <c r="D82" s="26">
        <v>3564629.4784093997</v>
      </c>
      <c r="E82" s="26">
        <v>3711024.466448427</v>
      </c>
      <c r="F82" s="26">
        <v>3564629.4784093997</v>
      </c>
      <c r="G82" s="26">
        <f t="shared" si="6"/>
        <v>-146394.98803902743</v>
      </c>
      <c r="H82" s="64">
        <f t="shared" si="5"/>
        <v>-3.9448672290520364</v>
      </c>
    </row>
    <row r="83" spans="1:8" s="2" customFormat="1" ht="60.75" customHeight="1">
      <c r="A83" s="17" t="s">
        <v>113</v>
      </c>
      <c r="B83" s="4">
        <v>2131</v>
      </c>
      <c r="C83" s="19">
        <v>39</v>
      </c>
      <c r="D83" s="19">
        <v>0</v>
      </c>
      <c r="E83" s="19">
        <v>0</v>
      </c>
      <c r="F83" s="19">
        <v>0</v>
      </c>
      <c r="G83" s="19">
        <f t="shared" si="6"/>
        <v>0</v>
      </c>
      <c r="H83" s="63" t="e">
        <f t="shared" si="5"/>
        <v>#DIV/0!</v>
      </c>
    </row>
    <row r="84" spans="1:8" s="2" customFormat="1" ht="19.5" customHeight="1">
      <c r="A84" s="17" t="s">
        <v>114</v>
      </c>
      <c r="B84" s="4">
        <v>2133</v>
      </c>
      <c r="C84" s="19">
        <v>2890647.488834548</v>
      </c>
      <c r="D84" s="19">
        <v>3387735.7784094</v>
      </c>
      <c r="E84" s="19">
        <v>3569559.466448427</v>
      </c>
      <c r="F84" s="19">
        <v>3387735.7784094</v>
      </c>
      <c r="G84" s="19">
        <f t="shared" si="6"/>
        <v>-181823.68803902715</v>
      </c>
      <c r="H84" s="63">
        <f t="shared" si="5"/>
        <v>-5.093729065114431</v>
      </c>
    </row>
    <row r="85" spans="1:8" ht="12.75">
      <c r="A85" s="16" t="s">
        <v>63</v>
      </c>
      <c r="B85" s="52">
        <v>2200</v>
      </c>
      <c r="C85" s="26">
        <v>28272755.08883455</v>
      </c>
      <c r="D85" s="26">
        <v>25712073.1784094</v>
      </c>
      <c r="E85" s="26">
        <v>26463424.686188605</v>
      </c>
      <c r="F85" s="26">
        <v>25712073.1784094</v>
      </c>
      <c r="G85" s="26">
        <f>F85-E85</f>
        <v>-751351.5077792034</v>
      </c>
      <c r="H85" s="64">
        <f t="shared" si="5"/>
        <v>-2.839207384112072</v>
      </c>
    </row>
    <row r="86" spans="1:8" ht="12.75">
      <c r="A86" s="116" t="s">
        <v>32</v>
      </c>
      <c r="B86" s="117"/>
      <c r="C86" s="117"/>
      <c r="D86" s="117"/>
      <c r="E86" s="117"/>
      <c r="F86" s="117"/>
      <c r="G86" s="117"/>
      <c r="H86" s="117"/>
    </row>
    <row r="87" spans="1:8" ht="25.5" customHeight="1">
      <c r="A87" s="16" t="s">
        <v>115</v>
      </c>
      <c r="B87" s="62">
        <v>3405</v>
      </c>
      <c r="C87" s="26">
        <v>45529499</v>
      </c>
      <c r="D87" s="26">
        <v>34043840.75699</v>
      </c>
      <c r="E87" s="26">
        <v>30900363.795258705</v>
      </c>
      <c r="F87" s="26">
        <v>34043840.75699</v>
      </c>
      <c r="G87" s="26">
        <f aca="true" t="shared" si="7" ref="G87:G93">F87-E87</f>
        <v>3143476.961731296</v>
      </c>
      <c r="H87" s="64">
        <f t="shared" si="5"/>
        <v>10.172944831845726</v>
      </c>
    </row>
    <row r="88" spans="1:8" ht="20.1" customHeight="1">
      <c r="A88" s="17" t="s">
        <v>116</v>
      </c>
      <c r="B88" s="5">
        <v>3030</v>
      </c>
      <c r="C88" s="19">
        <v>30342</v>
      </c>
      <c r="D88" s="19">
        <v>28276</v>
      </c>
      <c r="E88" s="19">
        <v>21987</v>
      </c>
      <c r="F88" s="19">
        <v>28276</v>
      </c>
      <c r="G88" s="19">
        <f t="shared" si="7"/>
        <v>6289</v>
      </c>
      <c r="H88" s="63">
        <f t="shared" si="5"/>
        <v>28.60326556601629</v>
      </c>
    </row>
    <row r="89" spans="1:131" ht="20.1" customHeight="1">
      <c r="A89" s="17" t="s">
        <v>117</v>
      </c>
      <c r="B89" s="5">
        <v>3195</v>
      </c>
      <c r="C89" s="19">
        <v>20167828.897031732</v>
      </c>
      <c r="D89" s="19">
        <v>28737138.809327</v>
      </c>
      <c r="E89" s="19">
        <v>19579919.308436826</v>
      </c>
      <c r="F89" s="19">
        <v>28719138.809327</v>
      </c>
      <c r="G89" s="19">
        <f t="shared" si="7"/>
        <v>9139219.500890173</v>
      </c>
      <c r="H89" s="63">
        <f t="shared" si="5"/>
        <v>46.676492159761665</v>
      </c>
      <c r="DY89" s="32"/>
      <c r="DZ89" s="32"/>
      <c r="EA89" s="32"/>
    </row>
    <row r="90" spans="1:8" ht="20.1" customHeight="1">
      <c r="A90" s="17" t="s">
        <v>118</v>
      </c>
      <c r="B90" s="5">
        <v>3295</v>
      </c>
      <c r="C90" s="19">
        <v>-10929860.39703173</v>
      </c>
      <c r="D90" s="19">
        <v>-12761867.439226</v>
      </c>
      <c r="E90" s="19">
        <v>-13751135.365423335</v>
      </c>
      <c r="F90" s="19">
        <v>-12761867.439226</v>
      </c>
      <c r="G90" s="19">
        <f t="shared" si="7"/>
        <v>989267.9261973351</v>
      </c>
      <c r="H90" s="63">
        <f t="shared" si="5"/>
        <v>-7.1940817969460795</v>
      </c>
    </row>
    <row r="91" spans="1:83" ht="20.1" customHeight="1">
      <c r="A91" s="17" t="s">
        <v>119</v>
      </c>
      <c r="B91" s="5">
        <v>3395</v>
      </c>
      <c r="C91" s="19">
        <v>-4563210.9</v>
      </c>
      <c r="D91" s="19">
        <v>-9323601</v>
      </c>
      <c r="E91" s="19">
        <v>-11492679.01134139</v>
      </c>
      <c r="F91" s="19">
        <v>-9323601</v>
      </c>
      <c r="G91" s="19">
        <f t="shared" si="7"/>
        <v>2169078.0113413893</v>
      </c>
      <c r="H91" s="63">
        <f t="shared" si="5"/>
        <v>-18.87356298040575</v>
      </c>
      <c r="CD91" s="32"/>
      <c r="CE91" s="32"/>
    </row>
    <row r="92" spans="1:83" ht="20.1" customHeight="1">
      <c r="A92" s="17" t="s">
        <v>34</v>
      </c>
      <c r="B92" s="5">
        <v>3410</v>
      </c>
      <c r="C92" s="19">
        <v>-1135648</v>
      </c>
      <c r="D92" s="19">
        <v>-536621.34778</v>
      </c>
      <c r="E92" s="19">
        <v>-465105.09058453375</v>
      </c>
      <c r="F92" s="19">
        <v>-536621.34778</v>
      </c>
      <c r="G92" s="19">
        <f t="shared" si="7"/>
        <v>-71516.2571954662</v>
      </c>
      <c r="H92" s="63">
        <f t="shared" si="5"/>
        <v>15.37636517922995</v>
      </c>
      <c r="CD92" s="32"/>
      <c r="CE92" s="32"/>
    </row>
    <row r="93" spans="1:8" ht="25.5" customHeight="1">
      <c r="A93" s="16" t="s">
        <v>120</v>
      </c>
      <c r="B93" s="62">
        <v>3415</v>
      </c>
      <c r="C93" s="25">
        <f>SUM(C87,C89:C92)</f>
        <v>49068608.6</v>
      </c>
      <c r="D93" s="25">
        <f>SUM(D87,D89:D92)</f>
        <v>40158889.779311</v>
      </c>
      <c r="E93" s="25">
        <f>SUM(E87,E89:E92)</f>
        <v>24771363.636346266</v>
      </c>
      <c r="F93" s="25">
        <f>SUM(F87,F89:F92)</f>
        <v>40140889.779311</v>
      </c>
      <c r="G93" s="26">
        <f t="shared" si="7"/>
        <v>15369526.142964736</v>
      </c>
      <c r="H93" s="64">
        <f t="shared" si="5"/>
        <v>62.04553923068451</v>
      </c>
    </row>
    <row r="94" spans="1:8" ht="24" customHeight="1">
      <c r="A94" s="127" t="s">
        <v>44</v>
      </c>
      <c r="B94" s="117"/>
      <c r="C94" s="117"/>
      <c r="D94" s="117"/>
      <c r="E94" s="117"/>
      <c r="F94" s="117"/>
      <c r="G94" s="117"/>
      <c r="H94" s="117"/>
    </row>
    <row r="95" spans="1:8" ht="12.75">
      <c r="A95" s="16" t="s">
        <v>81</v>
      </c>
      <c r="B95" s="70">
        <v>4000</v>
      </c>
      <c r="C95" s="25">
        <f>SUM(C96:C101)</f>
        <v>6326133.300000001</v>
      </c>
      <c r="D95" s="25">
        <f>SUM(D96:D101)</f>
        <v>7379767.899999999</v>
      </c>
      <c r="E95" s="25">
        <f>SUM(E96:E101)</f>
        <v>8736068.7576002</v>
      </c>
      <c r="F95" s="25">
        <f>SUM(F96:F101)</f>
        <v>7379767.899999999</v>
      </c>
      <c r="G95" s="26">
        <f aca="true" t="shared" si="8" ref="G95:G100">F95-E95</f>
        <v>-1356300.8576002</v>
      </c>
      <c r="H95" s="64">
        <f t="shared" si="5"/>
        <v>-15.525299711271686</v>
      </c>
    </row>
    <row r="96" spans="1:8" ht="12.75">
      <c r="A96" s="57" t="s">
        <v>0</v>
      </c>
      <c r="B96" s="14">
        <v>4010</v>
      </c>
      <c r="C96" s="19">
        <v>1854064.9</v>
      </c>
      <c r="D96" s="19">
        <v>1135999.4</v>
      </c>
      <c r="E96" s="19">
        <v>1888600.9380001002</v>
      </c>
      <c r="F96" s="19">
        <v>1135999.4</v>
      </c>
      <c r="G96" s="19">
        <f t="shared" si="8"/>
        <v>-752601.5380001003</v>
      </c>
      <c r="H96" s="63">
        <f t="shared" si="5"/>
        <v>-39.8496857042258</v>
      </c>
    </row>
    <row r="97" spans="1:8" ht="12.75">
      <c r="A97" s="57" t="s">
        <v>1</v>
      </c>
      <c r="B97" s="13">
        <v>4020</v>
      </c>
      <c r="C97" s="19">
        <v>1615531.0999999999</v>
      </c>
      <c r="D97" s="19">
        <v>2850747.9</v>
      </c>
      <c r="E97" s="19">
        <v>2545935.6100666667</v>
      </c>
      <c r="F97" s="19">
        <v>2850747.9</v>
      </c>
      <c r="G97" s="19">
        <f t="shared" si="8"/>
        <v>304812.2899333332</v>
      </c>
      <c r="H97" s="63">
        <f t="shared" si="5"/>
        <v>11.972505853176372</v>
      </c>
    </row>
    <row r="98" spans="1:8" ht="18.75" customHeight="1">
      <c r="A98" s="57" t="s">
        <v>15</v>
      </c>
      <c r="B98" s="14">
        <v>4030</v>
      </c>
      <c r="C98" s="19">
        <v>122618.90000000001</v>
      </c>
      <c r="D98" s="19">
        <v>109484</v>
      </c>
      <c r="E98" s="19">
        <v>66399.86653343333</v>
      </c>
      <c r="F98" s="19">
        <v>109484</v>
      </c>
      <c r="G98" s="19">
        <f t="shared" si="8"/>
        <v>43084.133466566665</v>
      </c>
      <c r="H98" s="63">
        <f t="shared" si="5"/>
        <v>64.88587359565423</v>
      </c>
    </row>
    <row r="99" spans="1:83" ht="12.75">
      <c r="A99" s="57" t="s">
        <v>2</v>
      </c>
      <c r="B99" s="13">
        <v>4040</v>
      </c>
      <c r="C99" s="19">
        <v>64710.5</v>
      </c>
      <c r="D99" s="19">
        <v>239338</v>
      </c>
      <c r="E99" s="19">
        <v>185711</v>
      </c>
      <c r="F99" s="19">
        <v>239338</v>
      </c>
      <c r="G99" s="19">
        <f t="shared" si="8"/>
        <v>53627</v>
      </c>
      <c r="H99" s="63">
        <f t="shared" si="5"/>
        <v>28.876587816553666</v>
      </c>
      <c r="CD99" s="32"/>
      <c r="CE99" s="32"/>
    </row>
    <row r="100" spans="1:8" ht="37.5" customHeight="1">
      <c r="A100" s="57" t="s">
        <v>20</v>
      </c>
      <c r="B100" s="14">
        <v>4050</v>
      </c>
      <c r="C100" s="19">
        <v>2314432.9000000004</v>
      </c>
      <c r="D100" s="19">
        <v>2599552.8</v>
      </c>
      <c r="E100" s="19">
        <v>3337292.343</v>
      </c>
      <c r="F100" s="19">
        <v>2599552.8</v>
      </c>
      <c r="G100" s="19">
        <f t="shared" si="8"/>
        <v>-737739.5430000001</v>
      </c>
      <c r="H100" s="63">
        <f t="shared" si="5"/>
        <v>-22.10593101163029</v>
      </c>
    </row>
    <row r="101" spans="1:8" ht="19.5" customHeight="1">
      <c r="A101" s="57" t="s">
        <v>121</v>
      </c>
      <c r="B101" s="14">
        <v>4060</v>
      </c>
      <c r="C101" s="19">
        <v>354775</v>
      </c>
      <c r="D101" s="19">
        <v>444645.8</v>
      </c>
      <c r="E101" s="19">
        <v>712129</v>
      </c>
      <c r="F101" s="19">
        <v>444645.8</v>
      </c>
      <c r="G101" s="19"/>
      <c r="H101" s="63">
        <f t="shared" si="5"/>
        <v>-37.561059864153826</v>
      </c>
    </row>
    <row r="102" spans="1:8" ht="12.75">
      <c r="A102" s="16" t="s">
        <v>82</v>
      </c>
      <c r="B102" s="61">
        <v>4000</v>
      </c>
      <c r="C102" s="25">
        <f>SUM(C103:C106)</f>
        <v>6326133.3</v>
      </c>
      <c r="D102" s="25">
        <f>SUM(D103:D106)</f>
        <v>7379767.9</v>
      </c>
      <c r="E102" s="25">
        <f>SUM(E103:E106)</f>
        <v>8736068.7576002</v>
      </c>
      <c r="F102" s="25">
        <f>SUM(F103:F106)</f>
        <v>7379767.88</v>
      </c>
      <c r="G102" s="26">
        <f>F102-E102</f>
        <v>-1356300.8776001995</v>
      </c>
      <c r="H102" s="64">
        <f t="shared" si="5"/>
        <v>-15.525299940207617</v>
      </c>
    </row>
    <row r="103" spans="1:8" ht="12.75">
      <c r="A103" s="11" t="s">
        <v>83</v>
      </c>
      <c r="B103" s="3" t="s">
        <v>88</v>
      </c>
      <c r="C103" s="19">
        <v>1809510</v>
      </c>
      <c r="D103" s="19">
        <v>3226029</v>
      </c>
      <c r="E103" s="19">
        <v>4006261.4000001997</v>
      </c>
      <c r="F103" s="19">
        <v>3226029</v>
      </c>
      <c r="G103" s="19">
        <f>F103-E103</f>
        <v>-780232.4000001997</v>
      </c>
      <c r="H103" s="63">
        <f t="shared" si="5"/>
        <v>-19.475324301109282</v>
      </c>
    </row>
    <row r="104" spans="1:8" ht="12.75">
      <c r="A104" s="11" t="s">
        <v>22</v>
      </c>
      <c r="B104" s="3" t="s">
        <v>89</v>
      </c>
      <c r="C104" s="19">
        <v>40130</v>
      </c>
      <c r="D104" s="19">
        <v>47015</v>
      </c>
      <c r="E104" s="19">
        <v>7918</v>
      </c>
      <c r="F104" s="19">
        <v>47015</v>
      </c>
      <c r="G104" s="19">
        <f>F104-E104</f>
        <v>39097</v>
      </c>
      <c r="H104" s="63">
        <f t="shared" si="5"/>
        <v>493.77368022227836</v>
      </c>
    </row>
    <row r="105" spans="1:8" ht="12.75">
      <c r="A105" s="11" t="s">
        <v>84</v>
      </c>
      <c r="B105" s="3" t="s">
        <v>90</v>
      </c>
      <c r="C105" s="19">
        <v>4474609.3</v>
      </c>
      <c r="D105" s="19">
        <v>4104198.9</v>
      </c>
      <c r="E105" s="19">
        <v>4672819.3576</v>
      </c>
      <c r="F105" s="19">
        <v>4104198.88</v>
      </c>
      <c r="G105" s="19">
        <f>F105-E105</f>
        <v>-568620.4775999999</v>
      </c>
      <c r="H105" s="63">
        <f t="shared" si="5"/>
        <v>-12.168680920121162</v>
      </c>
    </row>
    <row r="106" spans="1:8" ht="12.75">
      <c r="A106" s="11" t="s">
        <v>85</v>
      </c>
      <c r="B106" s="3" t="s">
        <v>91</v>
      </c>
      <c r="C106" s="19">
        <v>1884</v>
      </c>
      <c r="D106" s="19">
        <v>2525</v>
      </c>
      <c r="E106" s="19">
        <v>49070</v>
      </c>
      <c r="F106" s="19">
        <v>2525</v>
      </c>
      <c r="G106" s="19">
        <f>F106-E106</f>
        <v>-46545</v>
      </c>
      <c r="H106" s="63">
        <f t="shared" si="5"/>
        <v>-94.85428979009578</v>
      </c>
    </row>
    <row r="107" spans="1:8" ht="12.75">
      <c r="A107" s="128" t="s">
        <v>46</v>
      </c>
      <c r="B107" s="117"/>
      <c r="C107" s="117"/>
      <c r="D107" s="117"/>
      <c r="E107" s="117"/>
      <c r="F107" s="117"/>
      <c r="G107" s="117"/>
      <c r="H107" s="117"/>
    </row>
    <row r="108" spans="1:8" s="2" customFormat="1" ht="12.75">
      <c r="A108" s="17" t="s">
        <v>92</v>
      </c>
      <c r="B108" s="3">
        <v>5040</v>
      </c>
      <c r="C108" s="60">
        <f>(C43/C11)*100</f>
        <v>16.054250996319638</v>
      </c>
      <c r="D108" s="60">
        <f>(D43/D11)*100</f>
        <v>19.85987320990015</v>
      </c>
      <c r="E108" s="19" t="s">
        <v>124</v>
      </c>
      <c r="F108" s="19" t="s">
        <v>124</v>
      </c>
      <c r="G108" s="49">
        <f>D108-C108</f>
        <v>3.805622213580513</v>
      </c>
      <c r="H108" s="31"/>
    </row>
    <row r="109" spans="1:8" s="2" customFormat="1" ht="12.75">
      <c r="A109" s="17" t="s">
        <v>93</v>
      </c>
      <c r="B109" s="3">
        <v>5020</v>
      </c>
      <c r="C109" s="60">
        <f>(C43/C120)*100</f>
        <v>1.704050090121833</v>
      </c>
      <c r="D109" s="60">
        <f>(D43/D120)*100</f>
        <v>2.325208691967412</v>
      </c>
      <c r="E109" s="19" t="s">
        <v>124</v>
      </c>
      <c r="F109" s="19" t="s">
        <v>124</v>
      </c>
      <c r="G109" s="49">
        <f>D109-C109</f>
        <v>0.6211586018455793</v>
      </c>
      <c r="H109" s="31"/>
    </row>
    <row r="110" spans="1:8" s="2" customFormat="1" ht="12.75">
      <c r="A110" s="17" t="s">
        <v>94</v>
      </c>
      <c r="B110" s="3">
        <v>5030</v>
      </c>
      <c r="C110" s="60">
        <f>(C43/C126)*100</f>
        <v>2.3337518774246955</v>
      </c>
      <c r="D110" s="60">
        <f>(D43/D126)*100</f>
        <v>3.1260040727737257</v>
      </c>
      <c r="E110" s="19" t="s">
        <v>124</v>
      </c>
      <c r="F110" s="19" t="s">
        <v>124</v>
      </c>
      <c r="G110" s="49">
        <f>D110-C110</f>
        <v>0.7922521953490302</v>
      </c>
      <c r="H110" s="31"/>
    </row>
    <row r="111" spans="1:8" s="2" customFormat="1" ht="12.75">
      <c r="A111" s="17" t="s">
        <v>52</v>
      </c>
      <c r="B111" s="3">
        <v>5110</v>
      </c>
      <c r="C111" s="60">
        <f>C126/C123</f>
        <v>2.7061223653510944</v>
      </c>
      <c r="D111" s="60">
        <f>D126/D123</f>
        <v>2.903624006454909</v>
      </c>
      <c r="E111" s="19" t="s">
        <v>124</v>
      </c>
      <c r="F111" s="19" t="s">
        <v>124</v>
      </c>
      <c r="G111" s="49">
        <f>D111-C111</f>
        <v>0.1975016411038144</v>
      </c>
      <c r="H111" s="31"/>
    </row>
    <row r="112" spans="1:8" s="2" customFormat="1" ht="21.75" customHeight="1">
      <c r="A112" s="17" t="s">
        <v>122</v>
      </c>
      <c r="B112" s="3">
        <v>5220</v>
      </c>
      <c r="C112" s="60">
        <f>C117/C116</f>
        <v>0.6476218090865349</v>
      </c>
      <c r="D112" s="60">
        <f>D117/D116</f>
        <v>0.5993749499870362</v>
      </c>
      <c r="E112" s="19" t="s">
        <v>124</v>
      </c>
      <c r="F112" s="19" t="s">
        <v>124</v>
      </c>
      <c r="G112" s="49">
        <f>D112-C112</f>
        <v>-0.04824685909949866</v>
      </c>
      <c r="H112" s="31"/>
    </row>
    <row r="113" spans="1:8" ht="12.75">
      <c r="A113" s="116" t="s">
        <v>45</v>
      </c>
      <c r="B113" s="117"/>
      <c r="C113" s="117"/>
      <c r="D113" s="117"/>
      <c r="E113" s="117"/>
      <c r="F113" s="117"/>
      <c r="G113" s="117"/>
      <c r="H113" s="117"/>
    </row>
    <row r="114" spans="1:8" s="2" customFormat="1" ht="20.1" customHeight="1">
      <c r="A114" s="17" t="s">
        <v>123</v>
      </c>
      <c r="B114" s="3">
        <v>6000</v>
      </c>
      <c r="C114" s="19">
        <v>974394708</v>
      </c>
      <c r="D114" s="19">
        <v>895829978.2708</v>
      </c>
      <c r="E114" s="19" t="s">
        <v>124</v>
      </c>
      <c r="F114" s="18" t="s">
        <v>124</v>
      </c>
      <c r="G114" s="19">
        <f>D114-C114</f>
        <v>-78564729.7292</v>
      </c>
      <c r="H114" s="63">
        <f>(D114/C114)*100-100</f>
        <v>-8.06292656191232</v>
      </c>
    </row>
    <row r="115" spans="1:8" s="2" customFormat="1" ht="20.1" customHeight="1">
      <c r="A115" s="17" t="s">
        <v>125</v>
      </c>
      <c r="B115" s="3">
        <v>6001</v>
      </c>
      <c r="C115" s="24">
        <f>C116-C117</f>
        <v>436262715.00891995</v>
      </c>
      <c r="D115" s="24">
        <f>D116-D117</f>
        <v>452754176</v>
      </c>
      <c r="E115" s="19" t="s">
        <v>124</v>
      </c>
      <c r="F115" s="18" t="s">
        <v>124</v>
      </c>
      <c r="G115" s="19">
        <f aca="true" t="shared" si="9" ref="G115:G126">D115-C115</f>
        <v>16491460.991080046</v>
      </c>
      <c r="H115" s="63">
        <f aca="true" t="shared" si="10" ref="H115:H126">(D115/C115)*100-100</f>
        <v>3.7801674137435413</v>
      </c>
    </row>
    <row r="116" spans="1:8" s="2" customFormat="1" ht="20.1" customHeight="1">
      <c r="A116" s="17" t="s">
        <v>126</v>
      </c>
      <c r="B116" s="3">
        <v>6002</v>
      </c>
      <c r="C116" s="19">
        <v>1238052542.00892</v>
      </c>
      <c r="D116" s="19">
        <v>1130119487</v>
      </c>
      <c r="E116" s="19" t="s">
        <v>124</v>
      </c>
      <c r="F116" s="18" t="s">
        <v>124</v>
      </c>
      <c r="G116" s="19">
        <f t="shared" si="9"/>
        <v>-107933055.00891995</v>
      </c>
      <c r="H116" s="63">
        <f t="shared" si="10"/>
        <v>-8.717970469474821</v>
      </c>
    </row>
    <row r="117" spans="1:8" s="2" customFormat="1" ht="20.1" customHeight="1">
      <c r="A117" s="17" t="s">
        <v>127</v>
      </c>
      <c r="B117" s="3">
        <v>6003</v>
      </c>
      <c r="C117" s="19">
        <v>801789827</v>
      </c>
      <c r="D117" s="19">
        <v>677365311</v>
      </c>
      <c r="E117" s="19" t="s">
        <v>124</v>
      </c>
      <c r="F117" s="18" t="s">
        <v>124</v>
      </c>
      <c r="G117" s="19">
        <f t="shared" si="9"/>
        <v>-124424516</v>
      </c>
      <c r="H117" s="63">
        <f t="shared" si="10"/>
        <v>-15.518345557656971</v>
      </c>
    </row>
    <row r="118" spans="1:8" s="2" customFormat="1" ht="20.1" customHeight="1">
      <c r="A118" s="17" t="s">
        <v>128</v>
      </c>
      <c r="B118" s="3">
        <v>6010</v>
      </c>
      <c r="C118" s="19">
        <v>245715737</v>
      </c>
      <c r="D118" s="19">
        <v>258657558.61218</v>
      </c>
      <c r="E118" s="19" t="s">
        <v>124</v>
      </c>
      <c r="F118" s="18" t="s">
        <v>124</v>
      </c>
      <c r="G118" s="19">
        <f t="shared" si="9"/>
        <v>12941821.612179995</v>
      </c>
      <c r="H118" s="63">
        <f t="shared" si="10"/>
        <v>5.266989314640426</v>
      </c>
    </row>
    <row r="119" spans="1:8" s="2" customFormat="1" ht="12.75">
      <c r="A119" s="17" t="s">
        <v>129</v>
      </c>
      <c r="B119" s="3">
        <v>6011</v>
      </c>
      <c r="C119" s="19">
        <v>48172929.26352</v>
      </c>
      <c r="D119" s="19">
        <v>35816922.882281</v>
      </c>
      <c r="E119" s="19" t="s">
        <v>124</v>
      </c>
      <c r="F119" s="18" t="s">
        <v>124</v>
      </c>
      <c r="G119" s="19">
        <f t="shared" si="9"/>
        <v>-12356006.381239004</v>
      </c>
      <c r="H119" s="63">
        <f t="shared" si="10"/>
        <v>-25.64927350306651</v>
      </c>
    </row>
    <row r="120" spans="1:8" s="2" customFormat="1" ht="20.1" customHeight="1">
      <c r="A120" s="16" t="s">
        <v>64</v>
      </c>
      <c r="B120" s="61">
        <v>6020</v>
      </c>
      <c r="C120" s="26">
        <v>1220241278</v>
      </c>
      <c r="D120" s="26">
        <v>1154718928.8829799</v>
      </c>
      <c r="E120" s="19" t="s">
        <v>124</v>
      </c>
      <c r="F120" s="18" t="s">
        <v>124</v>
      </c>
      <c r="G120" s="26">
        <f t="shared" si="9"/>
        <v>-65522349.11702013</v>
      </c>
      <c r="H120" s="64">
        <f t="shared" si="10"/>
        <v>-5.369622409791987</v>
      </c>
    </row>
    <row r="121" spans="1:8" s="2" customFormat="1" ht="20.1" customHeight="1">
      <c r="A121" s="17" t="s">
        <v>35</v>
      </c>
      <c r="B121" s="3">
        <v>6030</v>
      </c>
      <c r="C121" s="19">
        <v>118848223</v>
      </c>
      <c r="D121" s="19">
        <v>101804773</v>
      </c>
      <c r="E121" s="19" t="s">
        <v>124</v>
      </c>
      <c r="F121" s="18" t="s">
        <v>124</v>
      </c>
      <c r="G121" s="19">
        <f t="shared" si="9"/>
        <v>-17043450</v>
      </c>
      <c r="H121" s="63">
        <f t="shared" si="10"/>
        <v>-14.340517316779739</v>
      </c>
    </row>
    <row r="122" spans="1:8" s="2" customFormat="1" ht="20.1" customHeight="1">
      <c r="A122" s="17" t="s">
        <v>36</v>
      </c>
      <c r="B122" s="3">
        <v>6040</v>
      </c>
      <c r="C122" s="19">
        <v>210401909</v>
      </c>
      <c r="D122" s="19">
        <v>194002130.2708</v>
      </c>
      <c r="E122" s="19" t="s">
        <v>124</v>
      </c>
      <c r="F122" s="18" t="s">
        <v>124</v>
      </c>
      <c r="G122" s="19">
        <f t="shared" si="9"/>
        <v>-16399778.729200006</v>
      </c>
      <c r="H122" s="63">
        <f t="shared" si="10"/>
        <v>-7.794500918335302</v>
      </c>
    </row>
    <row r="123" spans="1:8" s="2" customFormat="1" ht="20.1" customHeight="1">
      <c r="A123" s="16" t="s">
        <v>65</v>
      </c>
      <c r="B123" s="61">
        <v>6050</v>
      </c>
      <c r="C123" s="25">
        <f>SUM(C121:C122)</f>
        <v>329250132</v>
      </c>
      <c r="D123" s="25">
        <f>SUM(D121:D122)</f>
        <v>295806903.2708</v>
      </c>
      <c r="E123" s="19" t="s">
        <v>124</v>
      </c>
      <c r="F123" s="18" t="s">
        <v>124</v>
      </c>
      <c r="G123" s="26">
        <f t="shared" si="9"/>
        <v>-33443228.729200006</v>
      </c>
      <c r="H123" s="64">
        <f t="shared" si="10"/>
        <v>-10.157392656474315</v>
      </c>
    </row>
    <row r="124" spans="1:8" s="2" customFormat="1" ht="20.1" customHeight="1">
      <c r="A124" s="17" t="s">
        <v>130</v>
      </c>
      <c r="B124" s="3">
        <v>6060</v>
      </c>
      <c r="C124" s="19">
        <v>478034</v>
      </c>
      <c r="D124" s="19">
        <v>500456</v>
      </c>
      <c r="E124" s="19" t="s">
        <v>124</v>
      </c>
      <c r="F124" s="18" t="s">
        <v>124</v>
      </c>
      <c r="G124" s="19">
        <f t="shared" si="9"/>
        <v>22422</v>
      </c>
      <c r="H124" s="63">
        <f t="shared" si="10"/>
        <v>4.6904613479376</v>
      </c>
    </row>
    <row r="125" spans="1:8" s="2" customFormat="1" ht="12.75">
      <c r="A125" s="17" t="s">
        <v>131</v>
      </c>
      <c r="B125" s="3">
        <v>6070</v>
      </c>
      <c r="C125" s="19">
        <v>116235932</v>
      </c>
      <c r="D125" s="19">
        <v>117174026</v>
      </c>
      <c r="E125" s="19" t="s">
        <v>124</v>
      </c>
      <c r="F125" s="18" t="s">
        <v>124</v>
      </c>
      <c r="G125" s="19">
        <f t="shared" si="9"/>
        <v>938094</v>
      </c>
      <c r="H125" s="63">
        <f t="shared" si="10"/>
        <v>0.8070602470843511</v>
      </c>
    </row>
    <row r="126" spans="1:8" s="2" customFormat="1" ht="20.1" customHeight="1">
      <c r="A126" s="16" t="s">
        <v>30</v>
      </c>
      <c r="B126" s="3">
        <v>6080</v>
      </c>
      <c r="C126" s="26">
        <v>890991146</v>
      </c>
      <c r="D126" s="26">
        <v>858912025.61218</v>
      </c>
      <c r="E126" s="26" t="s">
        <v>124</v>
      </c>
      <c r="F126" s="27" t="s">
        <v>124</v>
      </c>
      <c r="G126" s="26">
        <f t="shared" si="9"/>
        <v>-32079120.387820005</v>
      </c>
      <c r="H126" s="64">
        <f t="shared" si="10"/>
        <v>-3.600385989449549</v>
      </c>
    </row>
    <row r="127" spans="1:8" ht="20.25" customHeight="1">
      <c r="A127" s="125" t="s">
        <v>132</v>
      </c>
      <c r="B127" s="126"/>
      <c r="C127" s="126"/>
      <c r="D127" s="126"/>
      <c r="E127" s="126"/>
      <c r="F127" s="126"/>
      <c r="G127" s="126"/>
      <c r="H127" s="126"/>
    </row>
    <row r="128" spans="1:8" s="2" customFormat="1" ht="20.1" customHeight="1">
      <c r="A128" s="16" t="s">
        <v>133</v>
      </c>
      <c r="B128" s="71" t="s">
        <v>134</v>
      </c>
      <c r="C128" s="25">
        <f>SUM(C129:C131)</f>
        <v>14199459</v>
      </c>
      <c r="D128" s="25">
        <f>SUM(D129:D131)</f>
        <v>19459195.34</v>
      </c>
      <c r="E128" s="25">
        <f>SUM(E129:E131)</f>
        <v>22894720</v>
      </c>
      <c r="F128" s="25">
        <f>SUM(F129:F131)</f>
        <v>19459195.34</v>
      </c>
      <c r="G128" s="26">
        <f aca="true" t="shared" si="11" ref="G128:G135">F128-E128</f>
        <v>-3435524.66</v>
      </c>
      <c r="H128" s="64">
        <f>(F128/E128)*100-100</f>
        <v>-15.005750932966194</v>
      </c>
    </row>
    <row r="129" spans="1:8" s="2" customFormat="1" ht="20.1" customHeight="1">
      <c r="A129" s="17" t="s">
        <v>135</v>
      </c>
      <c r="B129" s="30" t="s">
        <v>136</v>
      </c>
      <c r="C129" s="19">
        <v>4446539</v>
      </c>
      <c r="D129" s="19">
        <v>8412204.34</v>
      </c>
      <c r="E129" s="19">
        <v>9423452</v>
      </c>
      <c r="F129" s="19">
        <v>8412204.34</v>
      </c>
      <c r="G129" s="19">
        <f t="shared" si="11"/>
        <v>-1011247.6600000001</v>
      </c>
      <c r="H129" s="63">
        <f aca="true" t="shared" si="12" ref="H129:H135">(F129/E129)*100-100</f>
        <v>-10.731180675616542</v>
      </c>
    </row>
    <row r="130" spans="1:8" s="2" customFormat="1" ht="20.1" customHeight="1">
      <c r="A130" s="17" t="s">
        <v>137</v>
      </c>
      <c r="B130" s="30" t="s">
        <v>138</v>
      </c>
      <c r="C130" s="19">
        <v>9720800</v>
      </c>
      <c r="D130" s="19">
        <v>7653421</v>
      </c>
      <c r="E130" s="19">
        <v>10089521</v>
      </c>
      <c r="F130" s="19">
        <v>7653421</v>
      </c>
      <c r="G130" s="19">
        <f t="shared" si="11"/>
        <v>-2436100</v>
      </c>
      <c r="H130" s="63">
        <f t="shared" si="12"/>
        <v>-24.144852862687927</v>
      </c>
    </row>
    <row r="131" spans="1:8" s="2" customFormat="1" ht="20.1" customHeight="1">
      <c r="A131" s="17" t="s">
        <v>139</v>
      </c>
      <c r="B131" s="30" t="s">
        <v>140</v>
      </c>
      <c r="C131" s="19">
        <v>32120</v>
      </c>
      <c r="D131" s="19">
        <v>3393570</v>
      </c>
      <c r="E131" s="19">
        <v>3381747</v>
      </c>
      <c r="F131" s="19">
        <v>3393570</v>
      </c>
      <c r="G131" s="19">
        <f t="shared" si="11"/>
        <v>11823</v>
      </c>
      <c r="H131" s="63">
        <f t="shared" si="12"/>
        <v>0.349612197482557</v>
      </c>
    </row>
    <row r="132" spans="1:8" s="2" customFormat="1" ht="20.1" customHeight="1">
      <c r="A132" s="16" t="s">
        <v>141</v>
      </c>
      <c r="B132" s="71" t="s">
        <v>142</v>
      </c>
      <c r="C132" s="25">
        <f>SUM(C133:C135)</f>
        <v>31993714</v>
      </c>
      <c r="D132" s="25">
        <f>SUM(D133:D135)</f>
        <v>33554906.7</v>
      </c>
      <c r="E132" s="25">
        <f>SUM(E133:E135)</f>
        <v>39551078.337402</v>
      </c>
      <c r="F132" s="25">
        <f>SUM(F133:F135)</f>
        <v>33554906.7</v>
      </c>
      <c r="G132" s="26">
        <f t="shared" si="11"/>
        <v>-5996171.637401998</v>
      </c>
      <c r="H132" s="64">
        <f t="shared" si="12"/>
        <v>-15.160576877954895</v>
      </c>
    </row>
    <row r="133" spans="1:8" s="2" customFormat="1" ht="20.1" customHeight="1">
      <c r="A133" s="17" t="s">
        <v>135</v>
      </c>
      <c r="B133" s="30" t="s">
        <v>143</v>
      </c>
      <c r="C133" s="19">
        <v>4898444</v>
      </c>
      <c r="D133" s="19">
        <v>15256170.7</v>
      </c>
      <c r="E133" s="19">
        <v>17595133</v>
      </c>
      <c r="F133" s="19">
        <v>15256170.7</v>
      </c>
      <c r="G133" s="19">
        <f t="shared" si="11"/>
        <v>-2338962.3000000007</v>
      </c>
      <c r="H133" s="63">
        <f t="shared" si="12"/>
        <v>-13.293234555260256</v>
      </c>
    </row>
    <row r="134" spans="1:8" s="2" customFormat="1" ht="20.1" customHeight="1">
      <c r="A134" s="17" t="s">
        <v>137</v>
      </c>
      <c r="B134" s="30" t="s">
        <v>144</v>
      </c>
      <c r="C134" s="19">
        <v>25795897</v>
      </c>
      <c r="D134" s="19">
        <v>18080205</v>
      </c>
      <c r="E134" s="19">
        <v>21707811.337402</v>
      </c>
      <c r="F134" s="19">
        <v>18080205</v>
      </c>
      <c r="G134" s="19">
        <f t="shared" si="11"/>
        <v>-3627606.337402001</v>
      </c>
      <c r="H134" s="63">
        <f t="shared" si="12"/>
        <v>-16.711064422932992</v>
      </c>
    </row>
    <row r="135" spans="1:8" s="2" customFormat="1" ht="20.1" customHeight="1">
      <c r="A135" s="17" t="s">
        <v>139</v>
      </c>
      <c r="B135" s="30" t="s">
        <v>145</v>
      </c>
      <c r="C135" s="19">
        <v>1299373</v>
      </c>
      <c r="D135" s="19">
        <v>218531</v>
      </c>
      <c r="E135" s="19">
        <v>248134</v>
      </c>
      <c r="F135" s="19">
        <v>218531</v>
      </c>
      <c r="G135" s="19">
        <f t="shared" si="11"/>
        <v>-29603</v>
      </c>
      <c r="H135" s="63">
        <f t="shared" si="12"/>
        <v>-11.930247366342385</v>
      </c>
    </row>
    <row r="136" spans="1:8" ht="20.1" customHeight="1">
      <c r="A136" s="116" t="s">
        <v>146</v>
      </c>
      <c r="B136" s="117"/>
      <c r="C136" s="117"/>
      <c r="D136" s="117"/>
      <c r="E136" s="117"/>
      <c r="F136" s="117"/>
      <c r="G136" s="117"/>
      <c r="H136" s="117"/>
    </row>
    <row r="137" spans="1:8" s="2" customFormat="1" ht="60.75" customHeight="1">
      <c r="A137" s="16" t="s">
        <v>147</v>
      </c>
      <c r="B137" s="71" t="s">
        <v>148</v>
      </c>
      <c r="C137" s="25">
        <f>SUM(C138:C142)</f>
        <v>382499.000001</v>
      </c>
      <c r="D137" s="25">
        <f>SUM(D138:D142)</f>
        <v>372670</v>
      </c>
      <c r="E137" s="25">
        <f>SUM(E138:E142)</f>
        <v>376277</v>
      </c>
      <c r="F137" s="25">
        <f>SUM(F138:F142)</f>
        <v>372670.0000001</v>
      </c>
      <c r="G137" s="26">
        <f>F137-E137</f>
        <v>-3606.9999998999992</v>
      </c>
      <c r="H137" s="64">
        <f aca="true" t="shared" si="13" ref="H137:H144">(F137/E137)*100-100</f>
        <v>-0.9586023062531126</v>
      </c>
    </row>
    <row r="138" spans="1:8" s="69" customFormat="1" ht="18.75" customHeight="1">
      <c r="A138" s="75" t="s">
        <v>166</v>
      </c>
      <c r="B138" s="67" t="s">
        <v>150</v>
      </c>
      <c r="C138" s="19">
        <v>6.000001</v>
      </c>
      <c r="D138" s="19">
        <v>27</v>
      </c>
      <c r="E138" s="19">
        <v>57</v>
      </c>
      <c r="F138" s="19">
        <v>27.0000001</v>
      </c>
      <c r="G138" s="66"/>
      <c r="H138" s="68"/>
    </row>
    <row r="139" spans="1:8" s="69" customFormat="1" ht="18.75" customHeight="1">
      <c r="A139" s="75" t="s">
        <v>167</v>
      </c>
      <c r="B139" s="67" t="s">
        <v>152</v>
      </c>
      <c r="C139" s="19">
        <v>29</v>
      </c>
      <c r="D139" s="19">
        <v>41</v>
      </c>
      <c r="E139" s="19">
        <v>49</v>
      </c>
      <c r="F139" s="19">
        <v>41</v>
      </c>
      <c r="G139" s="66"/>
      <c r="H139" s="68"/>
    </row>
    <row r="140" spans="1:8" s="2" customFormat="1" ht="12.75">
      <c r="A140" s="72" t="s">
        <v>165</v>
      </c>
      <c r="B140" s="30" t="s">
        <v>154</v>
      </c>
      <c r="C140" s="44">
        <v>27</v>
      </c>
      <c r="D140" s="19">
        <v>28</v>
      </c>
      <c r="E140" s="19">
        <v>28</v>
      </c>
      <c r="F140" s="19">
        <v>28</v>
      </c>
      <c r="G140" s="19">
        <f>F140-E140</f>
        <v>0</v>
      </c>
      <c r="H140" s="63">
        <f t="shared" si="13"/>
        <v>0</v>
      </c>
    </row>
    <row r="141" spans="1:113" s="2" customFormat="1" ht="12.75">
      <c r="A141" s="72" t="s">
        <v>151</v>
      </c>
      <c r="B141" s="30" t="s">
        <v>164</v>
      </c>
      <c r="C141" s="44">
        <v>15451</v>
      </c>
      <c r="D141" s="19">
        <v>14331</v>
      </c>
      <c r="E141" s="19">
        <v>14619</v>
      </c>
      <c r="F141" s="19">
        <v>14331</v>
      </c>
      <c r="G141" s="19">
        <f aca="true" t="shared" si="14" ref="G141:G147">F141-E141</f>
        <v>-288</v>
      </c>
      <c r="H141" s="63">
        <f t="shared" si="13"/>
        <v>-1.9700389903550217</v>
      </c>
      <c r="DF141" s="2">
        <v>8912.936972059779</v>
      </c>
      <c r="DG141" s="2" t="s">
        <v>124</v>
      </c>
      <c r="DH141" s="2">
        <v>10397.889740915034</v>
      </c>
      <c r="DI141" s="2">
        <v>9988.154691958498</v>
      </c>
    </row>
    <row r="142" spans="1:113" s="2" customFormat="1" ht="12.75">
      <c r="A142" s="72" t="s">
        <v>153</v>
      </c>
      <c r="B142" s="30" t="s">
        <v>163</v>
      </c>
      <c r="C142" s="44">
        <v>366986</v>
      </c>
      <c r="D142" s="19">
        <v>358243</v>
      </c>
      <c r="E142" s="19">
        <v>361524</v>
      </c>
      <c r="F142" s="19">
        <v>358243</v>
      </c>
      <c r="G142" s="19">
        <f t="shared" si="14"/>
        <v>-3281</v>
      </c>
      <c r="H142" s="63">
        <f t="shared" si="13"/>
        <v>-0.9075469401754788</v>
      </c>
      <c r="DF142" s="2">
        <v>45400</v>
      </c>
      <c r="DG142" s="2" t="s">
        <v>124</v>
      </c>
      <c r="DH142" s="2">
        <v>0</v>
      </c>
      <c r="DI142" s="2">
        <v>56174</v>
      </c>
    </row>
    <row r="143" spans="1:113" s="2" customFormat="1" ht="20.1" customHeight="1">
      <c r="A143" s="73" t="s">
        <v>4</v>
      </c>
      <c r="B143" s="71" t="s">
        <v>155</v>
      </c>
      <c r="C143" s="74">
        <f>C53</f>
        <v>12950510.05799</v>
      </c>
      <c r="D143" s="25">
        <f>D53</f>
        <v>15303826</v>
      </c>
      <c r="E143" s="25">
        <f>E53</f>
        <v>15199027.568577096</v>
      </c>
      <c r="F143" s="25">
        <f>F53</f>
        <v>15303826</v>
      </c>
      <c r="G143" s="26">
        <f t="shared" si="14"/>
        <v>104798.43142290413</v>
      </c>
      <c r="H143" s="64">
        <f t="shared" si="13"/>
        <v>0.6895074763833406</v>
      </c>
      <c r="DF143" s="2">
        <v>39445.833333333336</v>
      </c>
      <c r="DG143" s="2" t="s">
        <v>124</v>
      </c>
      <c r="DH143" s="2">
        <v>0</v>
      </c>
      <c r="DI143" s="2">
        <v>43476.666666666664</v>
      </c>
    </row>
    <row r="144" spans="1:113" s="2" customFormat="1" ht="37.5">
      <c r="A144" s="16" t="s">
        <v>162</v>
      </c>
      <c r="B144" s="71" t="s">
        <v>156</v>
      </c>
      <c r="C144" s="26">
        <f>(C143/C137)/3*1000</f>
        <v>11285.877050620735</v>
      </c>
      <c r="D144" s="26">
        <f>(D143/D137)/3*1000</f>
        <v>13688.451802756683</v>
      </c>
      <c r="E144" s="26">
        <f>(E143/E137)/3*1000</f>
        <v>13464.395971210124</v>
      </c>
      <c r="F144" s="26">
        <f>(F143/F137)/3*1000</f>
        <v>13688.45180275301</v>
      </c>
      <c r="G144" s="26">
        <f t="shared" si="14"/>
        <v>224.05583154288615</v>
      </c>
      <c r="H144" s="64">
        <f t="shared" si="13"/>
        <v>1.6640615146937563</v>
      </c>
      <c r="DF144" s="2">
        <v>8636.879711569976</v>
      </c>
      <c r="DG144" s="2" t="s">
        <v>124</v>
      </c>
      <c r="DH144" s="2">
        <v>0</v>
      </c>
      <c r="DI144" s="2">
        <v>9713.05133006536</v>
      </c>
    </row>
    <row r="145" spans="1:8" s="2" customFormat="1" ht="20.1" customHeight="1" hidden="1">
      <c r="A145" s="37" t="s">
        <v>149</v>
      </c>
      <c r="B145" s="38" t="s">
        <v>157</v>
      </c>
      <c r="C145" s="46" t="e">
        <f>#REF!+#REF!+#REF!</f>
        <v>#REF!</v>
      </c>
      <c r="D145" s="18" t="s">
        <v>124</v>
      </c>
      <c r="E145" s="50" t="e">
        <f>#REF!+#REF!+#REF!</f>
        <v>#REF!</v>
      </c>
      <c r="F145" s="23" t="e">
        <f>#REF!+#REF!+#REF!</f>
        <v>#REF!</v>
      </c>
      <c r="G145" s="44" t="e">
        <f t="shared" si="14"/>
        <v>#REF!</v>
      </c>
      <c r="H145" s="41" t="e">
        <f>(F145/E145)*100</f>
        <v>#REF!</v>
      </c>
    </row>
    <row r="146" spans="1:8" s="2" customFormat="1" ht="20.1" customHeight="1" hidden="1">
      <c r="A146" s="37" t="s">
        <v>151</v>
      </c>
      <c r="B146" s="38" t="s">
        <v>158</v>
      </c>
      <c r="C146" s="46" t="e">
        <f>#REF!+#REF!+#REF!</f>
        <v>#REF!</v>
      </c>
      <c r="D146" s="18" t="s">
        <v>124</v>
      </c>
      <c r="E146" s="50" t="e">
        <f>#REF!+#REF!+#REF!</f>
        <v>#REF!</v>
      </c>
      <c r="F146" s="23" t="e">
        <f>#REF!+#REF!+#REF!</f>
        <v>#REF!</v>
      </c>
      <c r="G146" s="44" t="e">
        <f t="shared" si="14"/>
        <v>#REF!</v>
      </c>
      <c r="H146" s="41" t="e">
        <f>(F146/E146)*100</f>
        <v>#REF!</v>
      </c>
    </row>
    <row r="147" spans="1:8" s="2" customFormat="1" ht="20.1" customHeight="1" hidden="1" thickBot="1">
      <c r="A147" s="43" t="s">
        <v>153</v>
      </c>
      <c r="B147" s="39" t="s">
        <v>159</v>
      </c>
      <c r="C147" s="47" t="e">
        <f>#REF!+#REF!+#REF!</f>
        <v>#REF!</v>
      </c>
      <c r="D147" s="29" t="s">
        <v>124</v>
      </c>
      <c r="E147" s="51" t="e">
        <f>#REF!+#REF!+#REF!</f>
        <v>#REF!</v>
      </c>
      <c r="F147" s="48" t="e">
        <f>#REF!+#REF!+#REF!</f>
        <v>#REF!</v>
      </c>
      <c r="G147" s="45" t="e">
        <f t="shared" si="14"/>
        <v>#REF!</v>
      </c>
      <c r="H147" s="42" t="e">
        <f>(F147/E147)*100</f>
        <v>#REF!</v>
      </c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</sheetData>
  <mergeCells count="18">
    <mergeCell ref="A2:H2"/>
    <mergeCell ref="A3:H3"/>
    <mergeCell ref="A4:H4"/>
    <mergeCell ref="A5:H5"/>
    <mergeCell ref="A7:A8"/>
    <mergeCell ref="B7:B8"/>
    <mergeCell ref="C7:D7"/>
    <mergeCell ref="E7:H7"/>
    <mergeCell ref="A107:H107"/>
    <mergeCell ref="A113:H113"/>
    <mergeCell ref="A127:H127"/>
    <mergeCell ref="A136:H136"/>
    <mergeCell ref="A10:H10"/>
    <mergeCell ref="A58:H58"/>
    <mergeCell ref="A59:H59"/>
    <mergeCell ref="A72:H72"/>
    <mergeCell ref="A86:H86"/>
    <mergeCell ref="A94:H94"/>
  </mergeCells>
  <printOptions/>
  <pageMargins left="1.27" right="0.1968503937007874" top="0.59" bottom="0.1968503937007874" header="0.31496062992125984" footer="0.1968503937007874"/>
  <pageSetup horizontalDpi="300" verticalDpi="300" orientation="landscape" paperSize="9" scale="45" r:id="rId1"/>
  <rowBreaks count="2" manualBreakCount="2">
    <brk id="48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СИМАНИШИНА Оксана Богданівна</cp:lastModifiedBy>
  <cp:lastPrinted>2019-06-26T08:22:23Z</cp:lastPrinted>
  <dcterms:created xsi:type="dcterms:W3CDTF">2003-03-13T16:00:22Z</dcterms:created>
  <dcterms:modified xsi:type="dcterms:W3CDTF">2019-10-02T14:12:42Z</dcterms:modified>
  <cp:category/>
  <cp:version/>
  <cp:contentType/>
  <cp:contentStatus/>
</cp:coreProperties>
</file>