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45" windowWidth="12000" windowHeight="6420" activeTab="0"/>
  </bookViews>
  <sheets>
    <sheet name="Кількість суб.госп." sheetId="20" r:id="rId1"/>
    <sheet name="Зведений звіт" sheetId="22" r:id="rId2"/>
    <sheet name="у т.ч. монополісти + 50 млн" sheetId="19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XGRAPH3" localSheetId="1" hidden="1">#REF!</definedName>
    <definedName name="__123Graph_XGRAPH3" hidden="1">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 localSheetId="1">#REF!</definedName>
    <definedName name="BuiltIn_Print_Area___1___1">#REF!</definedName>
    <definedName name="ClDate">'[6]Inform'!$E$6</definedName>
    <definedName name="ClDate_21">'[7]Inform'!$E$6</definedName>
    <definedName name="ClDate_25">'[7]Inform'!$E$6</definedName>
    <definedName name="ClDate_6">'[8]Inform'!$E$6</definedName>
    <definedName name="CompName">'[6]Inform'!$F$2</definedName>
    <definedName name="CompName_21">'[7]Inform'!$F$2</definedName>
    <definedName name="CompName_25">'[7]Inform'!$F$2</definedName>
    <definedName name="CompName_6">'[8]Inform'!$F$2</definedName>
    <definedName name="CompNameE">'[6]Inform'!$G$2</definedName>
    <definedName name="CompNameE_21">'[7]Inform'!$G$2</definedName>
    <definedName name="CompNameE_25">'[7]Inform'!$G$2</definedName>
    <definedName name="CompNameE_6">'[8]Inform'!$G$2</definedName>
    <definedName name="Cost_Category_National_ID" localSheetId="1">#REF!</definedName>
    <definedName name="Cost_Category_National_ID">#REF!</definedName>
    <definedName name="Cе511" localSheetId="1">#REF!</definedName>
    <definedName name="Cе511">#REF!</definedName>
    <definedName name="d">'[9]МТР Газ України'!$B$4</definedName>
    <definedName name="dCPIb" localSheetId="1">#REF!</definedName>
    <definedName name="dCPIb">#REF!</definedName>
    <definedName name="dPPIb" localSheetId="1">#REF!</definedName>
    <definedName name="dPPIb">#REF!</definedName>
    <definedName name="ds" localSheetId="1">#REF!</definedName>
    <definedName name="ds">#REF!</definedName>
    <definedName name="Fact_Type_ID" localSheetId="1">#REF!</definedName>
    <definedName name="Fact_Type_ID">#REF!</definedName>
    <definedName name="G">'[12]МТР Газ України'!$B$1</definedName>
    <definedName name="ij1sssss" localSheetId="1">#REF!</definedName>
    <definedName name="ij1sssss">#REF!</definedName>
    <definedName name="LastItem">'[14]Лист1'!$A$1</definedName>
    <definedName name="Load">'[15]МТР Газ України'!$B$4</definedName>
    <definedName name="Load_ID">'[16]МТР Газ України'!$B$4</definedName>
    <definedName name="Load_ID_10" localSheetId="1">#REF!</definedName>
    <definedName name="Load_ID_10">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'[6]Inform'!$E$5</definedName>
    <definedName name="OpDate_21">'[7]Inform'!$E$5</definedName>
    <definedName name="OpDate_25">'[7]Inform'!$E$5</definedName>
    <definedName name="OpDate_6">'[8]Inform'!$E$5</definedName>
    <definedName name="QR">'[23]Inform'!$E$5</definedName>
    <definedName name="qw">'[5]Inform'!$E$5</definedName>
    <definedName name="qwert">'[5]Inform'!$G$2</definedName>
    <definedName name="qwerty">'[4]МТР Газ України'!$B$4</definedName>
    <definedName name="ShowFil" localSheetId="1">[14]!ShowFil</definedName>
    <definedName name="ShowFil">[14]!ShowFil</definedName>
    <definedName name="SU_ID" localSheetId="1">#REF!</definedName>
    <definedName name="SU_ID">#REF!</definedName>
    <definedName name="Time_ID">'[16]МТР Газ України'!$B$1</definedName>
    <definedName name="Time_ID_10" localSheetId="1">#REF!</definedName>
    <definedName name="Time_ID_10">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#REF!</definedName>
    <definedName name="Time_ID0_10">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>#REF!</definedName>
    <definedName name="Unit">'[6]Inform'!$E$38</definedName>
    <definedName name="Unit_21">'[7]Inform'!$E$38</definedName>
    <definedName name="Unit_25">'[7]Inform'!$E$38</definedName>
    <definedName name="Unit_6">'[8]Inform'!$E$38</definedName>
    <definedName name="WQER">'[24]МТР Газ України'!$B$4</definedName>
    <definedName name="wr">'[24]МТР Газ України'!$B$4</definedName>
    <definedName name="yyyy" localSheetId="1">#REF!</definedName>
    <definedName name="yyyy">#REF!</definedName>
    <definedName name="zx">'[4]МТР Газ України'!$F$1</definedName>
    <definedName name="zxc">'[5]Inform'!$E$38</definedName>
    <definedName name="а" localSheetId="1">#REF!</definedName>
    <definedName name="а">#REF!</definedName>
    <definedName name="ав" localSheetId="1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 localSheetId="1">#REF!</definedName>
    <definedName name="ватт">#REF!</definedName>
    <definedName name="Д">'[15]МТР Газ України'!$B$4</definedName>
    <definedName name="е" localSheetId="1">#REF!</definedName>
    <definedName name="е">#REF!</definedName>
    <definedName name="є" localSheetId="1">#REF!</definedName>
    <definedName name="є">#REF!</definedName>
    <definedName name="Заголовки_для_печати_МИ">'[28]1993'!$A$1:$IV$3,'[28]1993'!$A$1:$A$65536</definedName>
    <definedName name="і">'[29]Inform'!$F$2</definedName>
    <definedName name="ів" localSheetId="1">#REF!</definedName>
    <definedName name="ів">#REF!</definedName>
    <definedName name="ів___0" localSheetId="1">#REF!</definedName>
    <definedName name="ів___0">#REF!</definedName>
    <definedName name="ів_22" localSheetId="1">#REF!</definedName>
    <definedName name="ів_22">#REF!</definedName>
    <definedName name="ів_26" localSheetId="1">#REF!</definedName>
    <definedName name="ів_26">#REF!</definedName>
    <definedName name="іваіа" localSheetId="1">#REF!</definedName>
    <definedName name="іваіа">#REF!</definedName>
    <definedName name="іваф" localSheetId="1">#REF!</definedName>
    <definedName name="іваф">#REF!</definedName>
    <definedName name="івів">'[12]МТР Газ України'!$B$1</definedName>
    <definedName name="іцу">'[23]Inform'!$G$2</definedName>
    <definedName name="йуц" localSheetId="1">#REF!</definedName>
    <definedName name="йуц">#REF!</definedName>
    <definedName name="йцу" localSheetId="1">#REF!</definedName>
    <definedName name="йцу">#REF!</definedName>
    <definedName name="йцуйй" localSheetId="1">#REF!</definedName>
    <definedName name="йцуйй">#REF!</definedName>
    <definedName name="йцукц" localSheetId="1">#REF!</definedName>
    <definedName name="йцукц">#REF!</definedName>
    <definedName name="КЕ" localSheetId="1">#REF!</definedName>
    <definedName name="КЕ">#REF!</definedName>
    <definedName name="КЕ___0" localSheetId="1">#REF!</definedName>
    <definedName name="КЕ___0">#REF!</definedName>
    <definedName name="КЕ_22" localSheetId="1">#REF!</definedName>
    <definedName name="КЕ_22">#REF!</definedName>
    <definedName name="КЕ_26" localSheetId="1">#REF!</definedName>
    <definedName name="КЕ_26">#REF!</definedName>
    <definedName name="кен" localSheetId="1">#REF!</definedName>
    <definedName name="кен">#REF!</definedName>
    <definedName name="л" localSheetId="1">#REF!</definedName>
    <definedName name="л">#REF!</definedName>
    <definedName name="_xlnm.Print_Area" localSheetId="1">'Зведений звіт'!$A$1:$H$144</definedName>
    <definedName name="_xlnm.Print_Area" localSheetId="2">'у т.ч. монополісти + 50 млн'!$A$1:$H$144</definedName>
    <definedName name="п" localSheetId="1">#REF!</definedName>
    <definedName name="п">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'[31]Inform'!$E$6</definedName>
    <definedName name="р" localSheetId="1">#REF!</definedName>
    <definedName name="р">#REF!</definedName>
    <definedName name="т">'[32]Inform'!$E$6</definedName>
    <definedName name="тариф">'[33]Inform'!$G$2</definedName>
    <definedName name="уйцукйцуйу" localSheetId="1">#REF!</definedName>
    <definedName name="уйцукйцуйу">#REF!</definedName>
    <definedName name="уке">'[34]Inform'!$G$2</definedName>
    <definedName name="УТГ">'[15]МТР Газ України'!$B$4</definedName>
    <definedName name="фів">'[24]МТР Газ України'!$B$4</definedName>
    <definedName name="фіваіф" localSheetId="1">#REF!</definedName>
    <definedName name="фіваіф">#REF!</definedName>
    <definedName name="фф">'[26]МТР Газ України'!$F$1</definedName>
    <definedName name="ц" localSheetId="1">#REF!</definedName>
    <definedName name="ц">#REF!</definedName>
    <definedName name="ччч" localSheetId="1">#REF!</definedName>
    <definedName name="ччч">#REF!</definedName>
    <definedName name="ш" localSheetId="1">#REF!</definedName>
    <definedName name="ш">#REF!</definedName>
    <definedName name="_xlnm.Print_Titles" localSheetId="1">'Зведений звіт'!$7:$9</definedName>
    <definedName name="_xlnm.Print_Titles" localSheetId="2">'у т.ч. монополісти + 50 млн'!$7:$9</definedName>
  </definedNames>
  <calcPr calcId="162913"/>
</workbook>
</file>

<file path=xl/sharedStrings.xml><?xml version="1.0" encoding="utf-8"?>
<sst xmlns="http://schemas.openxmlformats.org/spreadsheetml/2006/main" count="443" uniqueCount="181">
  <si>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</si>
  <si>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</si>
  <si>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</si>
  <si>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</si>
  <si>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</si>
  <si>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</si>
  <si>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</si>
  <si>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</si>
  <si>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витрати на страхові послуги</t>
  </si>
  <si>
    <t>витрати на аудиторські послуги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</si>
  <si>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</si>
  <si>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</si>
  <si>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</si>
  <si>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</si>
  <si>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</si>
  <si>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</si>
  <si>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</si>
  <si>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</si>
  <si>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</si>
  <si>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</si>
  <si>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</si>
  <si>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</si>
  <si>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Бюджетне фінансування</t>
  </si>
  <si>
    <t>Фінансовий результат до оподаткування</t>
  </si>
  <si>
    <t>І. Формування фінансових результатів</t>
  </si>
  <si>
    <t>витрати, пов'язані з використанням власних службових автомобілів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</si>
  <si>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</si>
  <si>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</si>
  <si>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</si>
  <si>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</si>
  <si>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</si>
  <si>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</si>
  <si>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</si>
  <si>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</si>
  <si>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</si>
  <si>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</si>
  <si>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</si>
  <si>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</si>
  <si>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</si>
  <si>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Перенесено з додаткового капіталу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</si>
  <si>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</si>
  <si>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</si>
  <si>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</si>
  <si>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</si>
  <si>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IV. Капітальні інвестиції</t>
  </si>
  <si>
    <t>VI. Звіт про фінансовий стан</t>
  </si>
  <si>
    <t>V. Коефіцієнтний аналіз</t>
  </si>
  <si>
    <t>курсові різниці</t>
  </si>
  <si>
    <t>2012/1</t>
  </si>
  <si>
    <t>Адміністративні витрати, у тому числі:</t>
  </si>
  <si>
    <t>Рентабельність EBITDA</t>
  </si>
  <si>
    <t>Чистий  фінансовий результат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</si>
  <si>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</si>
  <si>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</si>
  <si>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</si>
  <si>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Звітний квартал</t>
  </si>
  <si>
    <t>факт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</si>
  <si>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</si>
  <si>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</si>
  <si>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</si>
  <si>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</si>
  <si>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</si>
  <si>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</si>
  <si>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</si>
  <si>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</si>
  <si>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</si>
  <si>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</si>
  <si>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</si>
  <si>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</si>
  <si>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</si>
  <si>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Зведені показники виконання фінансових планів</t>
  </si>
  <si>
    <t>(тис. гривень)</t>
  </si>
  <si>
    <t>Інші операційні доходи, у тому числі:</t>
  </si>
  <si>
    <t>Інші операційні витрати, у тому числі:</t>
  </si>
  <si>
    <t>нетипові операційні доходи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</si>
  <si>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</si>
  <si>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</si>
  <si>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</si>
  <si>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</si>
  <si>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</si>
  <si>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</si>
  <si>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</si>
  <si>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</si>
  <si>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Власні кошти</t>
  </si>
  <si>
    <t>Інші джерела</t>
  </si>
  <si>
    <t>Інші фонди</t>
  </si>
  <si>
    <t>Інші цілі</t>
  </si>
  <si>
    <t>4000/1</t>
  </si>
  <si>
    <t>4000/2</t>
  </si>
  <si>
    <t>4000/3</t>
  </si>
  <si>
    <t>4000/4</t>
  </si>
  <si>
    <t>Рентабельність діяльності</t>
  </si>
  <si>
    <t>Рентабельність активів</t>
  </si>
  <si>
    <t>Рентабельність власного капіталу</t>
  </si>
  <si>
    <t>Інші доходи, усього, у тому числі:</t>
  </si>
  <si>
    <t>Інші витрати, усього, у тому числі:</t>
  </si>
  <si>
    <t>Дохід з податку на прибуток</t>
  </si>
  <si>
    <t xml:space="preserve">Збиток від припиненої діяльності після оподаткування </t>
  </si>
  <si>
    <t>Усього витрат</t>
  </si>
  <si>
    <t>Усього доходів</t>
  </si>
  <si>
    <t>Нараховані до сплати відрахування частини чистого прибутку, усього, у тому числі: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</si>
  <si>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</si>
  <si>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</si>
  <si>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</si>
  <si>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</si>
  <si>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</si>
  <si>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</si>
  <si>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</si>
  <si>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</si>
  <si>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</si>
  <si>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</si>
  <si>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</si>
  <si>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</si>
  <si>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</si>
  <si>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</si>
  <si>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</si>
  <si>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</si>
  <si>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</si>
  <si>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</si>
  <si>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Залишок коштів на кінець періоду</t>
  </si>
  <si>
    <t>капітальний ремонт</t>
  </si>
  <si>
    <t>Коефіцієнт зносу основних засобів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</si>
  <si>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</si>
  <si>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</si>
  <si>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</si>
  <si>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</si>
  <si>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</si>
  <si>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</si>
  <si>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</si>
  <si>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</si>
  <si>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</si>
  <si>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</si>
  <si>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</si>
  <si>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</si>
  <si>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</si>
  <si>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</si>
  <si>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</si>
  <si>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</si>
  <si>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</si>
  <si>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</si>
  <si>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</si>
  <si>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</si>
  <si>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</si>
  <si>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</si>
  <si>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</si>
  <si>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</si>
  <si>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</si>
  <si>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</si>
  <si>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</si>
  <si>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</si>
  <si>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</si>
  <si>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</si>
  <si>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</si>
  <si>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</si>
  <si>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8020</t>
  </si>
  <si>
    <t>підприємств, що є суб'єктами природних монополій та підприємств,</t>
  </si>
  <si>
    <t>Додаток 3 а</t>
  </si>
  <si>
    <t>члени наглядової ради</t>
  </si>
  <si>
    <t>члени правління</t>
  </si>
  <si>
    <t>керівник</t>
  </si>
  <si>
    <t>8004</t>
  </si>
  <si>
    <t>8005</t>
  </si>
  <si>
    <t>за ІI квартал 2019 року</t>
  </si>
  <si>
    <t>Середньомісячні витрати на оплату праці одного працівника (гривень)</t>
  </si>
  <si>
    <t>плановий розрахунковий обсяг чистого прибутку яких перевищує 50 млн гривень</t>
  </si>
  <si>
    <t>Зведені показники виконання фінансових планів підприємствами державного сектору економіки</t>
  </si>
  <si>
    <t>за ІІ квартал 2019 року</t>
  </si>
  <si>
    <t>х</t>
  </si>
  <si>
    <t>Зведена інформація</t>
  </si>
  <si>
    <t>Кількість підприємств, яким затверджено фінансові плани на 2019 рік</t>
  </si>
  <si>
    <t>Звітували про виконання фінансових планів (по затвердженим та незатвердженим фінансовим планам)</t>
  </si>
  <si>
    <t>із них, кількість підприємств, що працювали:</t>
  </si>
  <si>
    <t>Кількість підприємств, які не виконали фінансові плани за показником "Фінансовий результат до оподаткування"</t>
  </si>
  <si>
    <t>Кількість розірваних контрактів з керівниками підприємств</t>
  </si>
  <si>
    <r>
      <t xml:space="preserve"> прибутково
</t>
    </r>
    <r>
      <rPr>
        <sz val="10"/>
        <rFont val="Times New Roman"/>
        <family val="1"/>
      </rPr>
      <t>(за рядком 1201)</t>
    </r>
  </si>
  <si>
    <r>
      <t xml:space="preserve"> збитково
</t>
    </r>
    <r>
      <rPr>
        <sz val="10"/>
        <rFont val="Times New Roman"/>
        <family val="1"/>
      </rPr>
      <t>(за рядком 1202)</t>
    </r>
  </si>
  <si>
    <r>
      <t xml:space="preserve">на межі беззбитковості
</t>
    </r>
    <r>
      <rPr>
        <sz val="10"/>
        <rFont val="Times New Roman"/>
        <family val="1"/>
      </rPr>
      <t xml:space="preserve">(за рядками 1201 прибуток - 0,
1202 збиток - 0) </t>
    </r>
    <r>
      <rPr>
        <sz val="12"/>
        <rFont val="Times New Roman"/>
        <family val="1"/>
      </rPr>
      <t xml:space="preserve"> </t>
    </r>
  </si>
  <si>
    <t>Підприємства державного сектору економіки</t>
  </si>
  <si>
    <t>у т. ч. підприємства, що є суб'єктами природних монополій та підприємства, плановий розрахунковий обсяг чистого прибутку яких перевищує 50 млн гривень</t>
  </si>
  <si>
    <t>* Різниця між кількістю підприємств, яким було затверджено фінансові плани на 2019 рік та кількістю підприємств, які звітували про виконання фінансових планів, виникла з причин наявності підприємств, які не провадили господарську діяльність або не подали звіти з причин припинення діяльності або ліквідації, реорганізації, банкрутства, санації тощо. Також мають місце випадки, коли підприємства працювали та звітували без затвердженого в установленому порядку фінансового плану.</t>
  </si>
  <si>
    <t>щодо кількості підприємств державного сектору економіки за ІІ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</si>
</sst>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.00\ _г_р_н_._-;\-* #,##0.00\ _г_р_н_._-;_-* &quot;-&quot;??\ _г_р_н_._-;_-@_-"/>
    <numFmt numFmtId="172" formatCode="#,##0.0"/>
    <numFmt numFmtId="173" formatCode="###\ ##0.000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  <numFmt numFmtId="178" formatCode="_-* #,##0.00\ _₴_-;\-* #,##0.00\ _₴_-;_-* &quot;-&quot;??\ _₴_-;_-@_-"/>
    <numFmt numFmtId="179" formatCode="0.0"/>
  </numFmts>
  <fonts count="71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10"/>
      <name val="Times New Roman CE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4"/>
      <color indexed="9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double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3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3" fillId="4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71" fontId="1" fillId="0" borderId="0" applyFont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3" fontId="30" fillId="0" borderId="0">
      <alignment/>
      <protection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>
      <alignment/>
      <protection locked="0"/>
    </xf>
    <xf numFmtId="0" fontId="11" fillId="7" borderId="1" applyNumberFormat="0" applyAlignment="0" applyProtection="0"/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  <protection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  <protection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/>
    </xf>
    <xf numFmtId="49" fontId="29" fillId="22" borderId="3">
      <alignment horizontal="left" vertical="center"/>
      <protection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/>
    </xf>
    <xf numFmtId="4" fontId="29" fillId="22" borderId="3">
      <alignment horizontal="right" vertical="center"/>
      <protection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  <protection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  <protection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  <protection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  <protection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  <protection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  <protection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  <protection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Fill="0">
      <alignment/>
      <protection locked="0"/>
    </xf>
    <xf numFmtId="0" fontId="0" fillId="24" borderId="9" applyNumberFormat="0" applyFont="0" applyAlignment="0" applyProtection="0"/>
    <xf numFmtId="4" fontId="44" fillId="7" borderId="3">
      <alignment horizontal="right" vertical="center"/>
      <protection locked="0"/>
    </xf>
    <xf numFmtId="4" fontId="44" fillId="25" borderId="3">
      <alignment horizontal="right" vertical="center"/>
      <protection locked="0"/>
    </xf>
    <xf numFmtId="4" fontId="44" fillId="20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69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4" borderId="9" applyNumberFormat="0" applyFont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" borderId="0" applyNumberFormat="0" applyBorder="0" applyAlignment="0" applyProtection="0"/>
    <xf numFmtId="0" fontId="25" fillId="4" borderId="0" applyNumberFormat="0" applyBorder="0" applyAlignment="0" applyProtection="0"/>
    <xf numFmtId="175" fontId="61" fillId="22" borderId="12" applyFill="0" applyBorder="0">
      <alignment horizontal="center" vertical="center" wrapText="1"/>
      <protection locked="0"/>
    </xf>
    <xf numFmtId="173" fontId="62" fillId="0" borderId="0">
      <alignment wrapText="1"/>
      <protection/>
    </xf>
    <xf numFmtId="173" fontId="30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6" fillId="0" borderId="0">
      <alignment/>
      <protection/>
    </xf>
  </cellStyleXfs>
  <cellXfs count="118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8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6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/>
    <xf numFmtId="168" fontId="6" fillId="0" borderId="0" xfId="264" applyNumberFormat="1" applyFont="1" applyFill="1" applyBorder="1" applyAlignment="1">
      <alignment horizontal="center" vertical="center"/>
      <protection/>
    </xf>
    <xf numFmtId="168" fontId="6" fillId="0" borderId="13" xfId="0" applyNumberFormat="1" applyFont="1" applyFill="1" applyBorder="1" applyAlignment="1">
      <alignment horizontal="center" vertical="center" wrapText="1"/>
    </xf>
    <xf numFmtId="168" fontId="5" fillId="25" borderId="3" xfId="0" applyNumberFormat="1" applyFont="1" applyFill="1" applyBorder="1" applyAlignment="1">
      <alignment horizontal="center" vertical="center" wrapText="1"/>
    </xf>
    <xf numFmtId="176" fontId="6" fillId="4" borderId="3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8" fontId="6" fillId="25" borderId="3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201" applyFont="1" applyFill="1" applyBorder="1" applyAlignment="1" applyProtection="1">
      <alignment horizontal="left" vertical="center" wrapText="1"/>
      <protection locked="0"/>
    </xf>
    <xf numFmtId="172" fontId="6" fillId="0" borderId="3" xfId="0" applyNumberFormat="1" applyFont="1" applyFill="1" applyBorder="1" applyAlignment="1">
      <alignment horizontal="right" vertical="center" wrapText="1"/>
    </xf>
    <xf numFmtId="0" fontId="5" fillId="0" borderId="3" xfId="20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172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 quotePrefix="1">
      <alignment horizontal="center"/>
    </xf>
    <xf numFmtId="0" fontId="6" fillId="0" borderId="3" xfId="264" applyFont="1" applyFill="1" applyBorder="1" applyAlignment="1">
      <alignment horizontal="left" vertical="center" wrapText="1"/>
      <protection/>
    </xf>
    <xf numFmtId="0" fontId="5" fillId="0" borderId="3" xfId="264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64" applyFont="1" applyFill="1" applyBorder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 wrapText="1"/>
    </xf>
    <xf numFmtId="177" fontId="6" fillId="4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0" fontId="6" fillId="0" borderId="17" xfId="264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168" fontId="5" fillId="25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  <xf numFmtId="0" fontId="5" fillId="0" borderId="19" xfId="2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2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4" xfId="264" applyFont="1" applyFill="1" applyBorder="1" applyAlignment="1">
      <alignment horizontal="center" vertical="center"/>
      <protection/>
    </xf>
    <xf numFmtId="0" fontId="6" fillId="0" borderId="25" xfId="264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 quotePrefix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Border="1"/>
    <xf numFmtId="0" fontId="6" fillId="0" borderId="24" xfId="392" applyFont="1" applyBorder="1" applyAlignment="1">
      <alignment horizontal="center" vertical="center" wrapText="1"/>
      <protection/>
    </xf>
    <xf numFmtId="0" fontId="6" fillId="0" borderId="24" xfId="392" applyFont="1" applyFill="1" applyBorder="1" applyAlignment="1">
      <alignment horizontal="center" vertical="center" wrapText="1"/>
      <protection/>
    </xf>
    <xf numFmtId="0" fontId="6" fillId="0" borderId="26" xfId="392" applyFont="1" applyFill="1" applyBorder="1" applyAlignment="1">
      <alignment horizontal="center" vertical="center" wrapText="1"/>
      <protection/>
    </xf>
    <xf numFmtId="0" fontId="7" fillId="0" borderId="24" xfId="392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15" xfId="392" applyFont="1" applyBorder="1" applyAlignment="1">
      <alignment horizontal="center" vertical="center" wrapText="1"/>
      <protection/>
    </xf>
    <xf numFmtId="0" fontId="6" fillId="0" borderId="15" xfId="392" applyFont="1" applyFill="1" applyBorder="1" applyAlignment="1">
      <alignment horizontal="center" vertical="center" wrapText="1"/>
      <protection/>
    </xf>
    <xf numFmtId="0" fontId="6" fillId="0" borderId="28" xfId="392" applyFont="1" applyFill="1" applyBorder="1" applyAlignment="1">
      <alignment horizontal="center" vertical="center" wrapText="1"/>
      <protection/>
    </xf>
    <xf numFmtId="0" fontId="6" fillId="0" borderId="26" xfId="392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8" fillId="0" borderId="30" xfId="392" applyFont="1" applyBorder="1" applyAlignment="1">
      <alignment horizontal="center" vertical="center" wrapText="1"/>
      <protection/>
    </xf>
    <xf numFmtId="0" fontId="8" fillId="0" borderId="31" xfId="392" applyFont="1" applyFill="1" applyBorder="1" applyAlignment="1">
      <alignment horizontal="center" vertical="center" wrapText="1"/>
      <protection/>
    </xf>
    <xf numFmtId="0" fontId="8" fillId="0" borderId="31" xfId="392" applyFont="1" applyBorder="1" applyAlignment="1">
      <alignment horizontal="center" vertical="center" wrapText="1"/>
      <protection/>
    </xf>
    <xf numFmtId="0" fontId="8" fillId="0" borderId="32" xfId="392" applyFont="1" applyFill="1" applyBorder="1" applyAlignment="1">
      <alignment horizontal="center" vertical="center" wrapText="1"/>
      <protection/>
    </xf>
    <xf numFmtId="2" fontId="6" fillId="0" borderId="33" xfId="392" applyNumberFormat="1" applyFont="1" applyBorder="1" applyAlignment="1">
      <alignment horizontal="left" vertical="center" wrapText="1"/>
      <protection/>
    </xf>
    <xf numFmtId="0" fontId="6" fillId="0" borderId="33" xfId="392" applyFont="1" applyFill="1" applyBorder="1" applyAlignment="1">
      <alignment horizontal="right" vertical="center"/>
      <protection/>
    </xf>
    <xf numFmtId="0" fontId="6" fillId="0" borderId="3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right" vertical="center"/>
    </xf>
    <xf numFmtId="0" fontId="6" fillId="0" borderId="33" xfId="392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left" vertical="top" wrapText="1"/>
    </xf>
    <xf numFmtId="0" fontId="6" fillId="0" borderId="0" xfId="392" applyFont="1" applyFill="1" applyAlignment="1">
      <alignment vertical="top"/>
      <protection/>
    </xf>
    <xf numFmtId="0" fontId="6" fillId="0" borderId="0" xfId="392" applyFont="1" applyFill="1">
      <alignment/>
      <protection/>
    </xf>
    <xf numFmtId="0" fontId="6" fillId="0" borderId="0" xfId="392" applyFont="1" applyBorder="1">
      <alignment/>
      <protection/>
    </xf>
    <xf numFmtId="0" fontId="6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8" fillId="0" borderId="0" xfId="392" applyFont="1" applyFill="1" applyAlignment="1">
      <alignment horizontal="center"/>
      <protection/>
    </xf>
    <xf numFmtId="0" fontId="68" fillId="0" borderId="0" xfId="392" applyFont="1" applyFill="1" applyAlignment="1">
      <alignment horizontal="center" wrapText="1"/>
      <protection/>
    </xf>
    <xf numFmtId="0" fontId="69" fillId="0" borderId="0" xfId="0" applyFont="1"/>
    <xf numFmtId="0" fontId="70" fillId="0" borderId="0" xfId="0" applyFont="1" applyFill="1"/>
    <xf numFmtId="179" fontId="70" fillId="0" borderId="0" xfId="0" applyNumberFormat="1" applyFont="1" applyFill="1"/>
    <xf numFmtId="179" fontId="70" fillId="0" borderId="0" xfId="0" applyNumberFormat="1" applyFont="1"/>
    <xf numFmtId="0" fontId="6" fillId="0" borderId="0" xfId="0" applyFont="1" applyFill="1"/>
    <xf numFmtId="0" fontId="69" fillId="0" borderId="0" xfId="0" applyFont="1" applyFill="1"/>
  </cellXfs>
  <cellStyles count="3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Fakt_2" xfId="20"/>
    <cellStyle name="_rozhufrovka 2009" xfId="21"/>
    <cellStyle name="_АТиСТ 5а МТР липень 2008" xfId="22"/>
    <cellStyle name="_ПРГК сводний_" xfId="23"/>
    <cellStyle name="_УТГ" xfId="24"/>
    <cellStyle name="_Феодосия 5а МТР липень 2008" xfId="25"/>
    <cellStyle name="_ХТГ довідка." xfId="26"/>
    <cellStyle name="_Шебелинка 5а МТР липень 2008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2" xfId="34"/>
    <cellStyle name="20% - Акцент1 3" xfId="35"/>
    <cellStyle name="20% - Акцент2 2" xfId="36"/>
    <cellStyle name="20% - Акцент2 3" xfId="37"/>
    <cellStyle name="20% - Акцент3 2" xfId="38"/>
    <cellStyle name="20% - Акцент3 3" xfId="39"/>
    <cellStyle name="20% - Акцент4 2" xfId="40"/>
    <cellStyle name="20% - Акцент4 3" xfId="41"/>
    <cellStyle name="20% - Акцент5 2" xfId="42"/>
    <cellStyle name="20% - Акцент5 3" xfId="43"/>
    <cellStyle name="20% - Акцент6 2" xfId="44"/>
    <cellStyle name="20% - Акцент6 3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1 3" xfId="53"/>
    <cellStyle name="40% - Акцент2 2" xfId="54"/>
    <cellStyle name="40% - Акцент2 3" xfId="55"/>
    <cellStyle name="40% - Акцент3 2" xfId="56"/>
    <cellStyle name="40% - Акцент3 3" xfId="57"/>
    <cellStyle name="40% - Акцент4 2" xfId="58"/>
    <cellStyle name="40% - Акцент4 3" xfId="59"/>
    <cellStyle name="40% - Акцент5 2" xfId="60"/>
    <cellStyle name="40% - Акцент5 3" xfId="61"/>
    <cellStyle name="40% - Акцент6 2" xfId="62"/>
    <cellStyle name="40% - Акцент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1 3" xfId="71"/>
    <cellStyle name="60% - Акцент2 2" xfId="72"/>
    <cellStyle name="60% - Акцент2 3" xfId="73"/>
    <cellStyle name="60% - Акцент3 2" xfId="74"/>
    <cellStyle name="60% - Акцент3 3" xfId="75"/>
    <cellStyle name="60% - Акцент4 2" xfId="76"/>
    <cellStyle name="60% - Акцент4 3" xfId="77"/>
    <cellStyle name="60% - Акцент5 2" xfId="78"/>
    <cellStyle name="60% - Акцент5 3" xfId="79"/>
    <cellStyle name="60% - Акцент6 2" xfId="80"/>
    <cellStyle name="60% - Акцент6 3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_План департамент_2010_1207" xfId="166"/>
    <cellStyle name="Level3-Hide" xfId="167"/>
    <cellStyle name="Level3-Hide 2" xfId="168"/>
    <cellStyle name="Level3-Numbers" xfId="169"/>
    <cellStyle name="Level3-Numbers 2" xfId="170"/>
    <cellStyle name="Level3-Numbers 3" xfId="171"/>
    <cellStyle name="Level3-Numbers_План департамент_2010_1207" xfId="172"/>
    <cellStyle name="Level3-Numbers-Hide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числовой" xfId="369"/>
    <cellStyle name="Ю" xfId="370"/>
    <cellStyle name="Ю-FreeSet_10" xfId="371"/>
    <cellStyle name="Обычный 2 2 3 2" xfId="372"/>
    <cellStyle name="Обычный 3 10 2" xfId="373"/>
    <cellStyle name="Обычный 3 11 2" xfId="374"/>
    <cellStyle name="Обычный 3 12 2" xfId="375"/>
    <cellStyle name="Обычный 3 13 2" xfId="376"/>
    <cellStyle name="Обычный 3 2 2" xfId="377"/>
    <cellStyle name="Обычный 3 3 2" xfId="378"/>
    <cellStyle name="Обычный 3 4 2" xfId="379"/>
    <cellStyle name="Обычный 3 5 2" xfId="380"/>
    <cellStyle name="Обычный 3 6 2" xfId="381"/>
    <cellStyle name="Обычный 3 7 2" xfId="382"/>
    <cellStyle name="Обычный 3 8 2" xfId="383"/>
    <cellStyle name="Обычный 3 9 2" xfId="384"/>
    <cellStyle name="Обычный 4 2" xfId="385"/>
    <cellStyle name="Звичайний 3" xfId="386"/>
    <cellStyle name="Фінансовий 2" xfId="387"/>
    <cellStyle name="Відсотковий 3" xfId="388"/>
    <cellStyle name="Обычный 2 3 2" xfId="389"/>
    <cellStyle name="Звичайний 2" xfId="390"/>
    <cellStyle name="Відсотковий 2" xfId="391"/>
    <cellStyle name="Обычный_Лист1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44050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9544050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11077575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>
          <a:off x="11077575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12611100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 flipH="1">
          <a:off x="12611100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2" name="Line 9"/>
        <xdr:cNvSpPr>
          <a:spLocks noChangeShapeType="1"/>
        </xdr:cNvSpPr>
      </xdr:nvSpPr>
      <xdr:spPr bwMode="auto">
        <a:xfrm>
          <a:off x="14144625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 flipH="1">
          <a:off x="14144625" y="48577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WORK\S2\VICTOR\&#1042;&#1042;&#1055;\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New_monitoring\Monit_xls\M_2002\M_06_02\Monthly\10_October\1Aug2001\GDP\realgdp\LENA\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S_N_A\1July2001\GDP\realgdp\LENA\BGVN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зведена_таб"/>
      <sheetName val="попер_роз_(4)"/>
      <sheetName val="звед_оптим_(2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Links"/>
      <sheetName val="Lead"/>
      <sheetName val="Inform"/>
      <sheetName val="МТР Газ України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199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Ener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  <sheetName val="база  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 topLeftCell="A1">
      <selection activeCell="L9" sqref="L9"/>
    </sheetView>
  </sheetViews>
  <sheetFormatPr defaultColWidth="9.00390625" defaultRowHeight="12.75"/>
  <cols>
    <col min="1" max="1" width="64.875" style="107" customWidth="1"/>
    <col min="2" max="6" width="20.125" style="116" customWidth="1"/>
    <col min="7" max="7" width="20.125" style="107" customWidth="1"/>
    <col min="8" max="8" width="15.875" style="107" customWidth="1"/>
    <col min="9" max="16384" width="9.125" style="107" customWidth="1"/>
  </cols>
  <sheetData>
    <row r="1" spans="1:8" ht="12.75">
      <c r="A1" s="80"/>
      <c r="B1" s="80"/>
      <c r="C1" s="80"/>
      <c r="D1" s="80"/>
      <c r="E1" s="80"/>
      <c r="F1" s="80"/>
      <c r="G1" s="80"/>
      <c r="H1" s="81"/>
    </row>
    <row r="2" spans="1:9" ht="20.25">
      <c r="A2" s="71" t="s">
        <v>168</v>
      </c>
      <c r="B2" s="71"/>
      <c r="C2" s="71"/>
      <c r="D2" s="71"/>
      <c r="E2" s="71"/>
      <c r="F2" s="71"/>
      <c r="G2" s="71"/>
      <c r="H2" s="71"/>
      <c r="I2" s="110"/>
    </row>
    <row r="3" spans="1:9" ht="20.25">
      <c r="A3" s="71" t="s">
        <v>180</v>
      </c>
      <c r="B3" s="71"/>
      <c r="C3" s="71"/>
      <c r="D3" s="71"/>
      <c r="E3" s="71"/>
      <c r="F3" s="71"/>
      <c r="G3" s="71"/>
      <c r="H3" s="71"/>
      <c r="I3" s="111"/>
    </row>
    <row r="4" spans="1:8" ht="19.5" thickBot="1">
      <c r="A4" s="82"/>
      <c r="B4" s="82"/>
      <c r="C4" s="82"/>
      <c r="D4" s="82"/>
      <c r="E4" s="82"/>
      <c r="F4" s="82"/>
      <c r="G4" s="82"/>
      <c r="H4" s="82"/>
    </row>
    <row r="5" spans="1:8" ht="19.5" thickBot="1">
      <c r="A5" s="83"/>
      <c r="B5" s="84" t="s">
        <v>169</v>
      </c>
      <c r="C5" s="85" t="s">
        <v>170</v>
      </c>
      <c r="D5" s="86" t="s">
        <v>171</v>
      </c>
      <c r="E5" s="86"/>
      <c r="F5" s="86"/>
      <c r="G5" s="83" t="s">
        <v>172</v>
      </c>
      <c r="H5" s="87" t="s">
        <v>173</v>
      </c>
    </row>
    <row r="6" spans="1:8" ht="174" customHeight="1" thickBot="1">
      <c r="A6" s="88"/>
      <c r="B6" s="89"/>
      <c r="C6" s="90"/>
      <c r="D6" s="91" t="s">
        <v>174</v>
      </c>
      <c r="E6" s="91" t="s">
        <v>175</v>
      </c>
      <c r="F6" s="91" t="s">
        <v>176</v>
      </c>
      <c r="G6" s="88"/>
      <c r="H6" s="92"/>
    </row>
    <row r="7" spans="1:8" ht="19.5" thickBot="1">
      <c r="A7" s="93">
        <v>1</v>
      </c>
      <c r="B7" s="94">
        <v>2</v>
      </c>
      <c r="C7" s="95">
        <v>3</v>
      </c>
      <c r="D7" s="94">
        <v>4</v>
      </c>
      <c r="E7" s="95">
        <v>5</v>
      </c>
      <c r="F7" s="94">
        <v>6</v>
      </c>
      <c r="G7" s="95">
        <v>7</v>
      </c>
      <c r="H7" s="96">
        <v>8</v>
      </c>
    </row>
    <row r="8" spans="1:8" ht="96.75" customHeight="1">
      <c r="A8" s="97" t="s">
        <v>177</v>
      </c>
      <c r="B8" s="98">
        <v>1472</v>
      </c>
      <c r="C8" s="98">
        <v>1484</v>
      </c>
      <c r="D8" s="99">
        <v>952</v>
      </c>
      <c r="E8" s="99">
        <v>427</v>
      </c>
      <c r="F8" s="99">
        <v>105</v>
      </c>
      <c r="G8" s="99">
        <v>631</v>
      </c>
      <c r="H8" s="100">
        <v>50</v>
      </c>
    </row>
    <row r="9" spans="1:8" ht="96.75" customHeight="1">
      <c r="A9" s="97" t="s">
        <v>178</v>
      </c>
      <c r="B9" s="101">
        <v>22</v>
      </c>
      <c r="C9" s="102">
        <v>30</v>
      </c>
      <c r="D9" s="101">
        <v>23</v>
      </c>
      <c r="E9" s="101">
        <v>7</v>
      </c>
      <c r="F9" s="101"/>
      <c r="G9" s="101">
        <v>11</v>
      </c>
      <c r="H9" s="101"/>
    </row>
    <row r="10" spans="1:7" ht="12.75">
      <c r="A10" s="103"/>
      <c r="B10" s="104"/>
      <c r="C10" s="104"/>
      <c r="D10" s="105"/>
      <c r="E10" s="105"/>
      <c r="F10" s="105"/>
      <c r="G10" s="106"/>
    </row>
    <row r="11" spans="1:8" ht="90.75" customHeight="1">
      <c r="A11" s="108" t="s">
        <v>179</v>
      </c>
      <c r="B11" s="109"/>
      <c r="C11" s="109"/>
      <c r="D11" s="109"/>
      <c r="E11" s="109"/>
      <c r="F11" s="109"/>
      <c r="G11" s="109"/>
      <c r="H11" s="109"/>
    </row>
    <row r="12" spans="1:8" ht="12.75">
      <c r="A12" s="5"/>
      <c r="B12" s="3"/>
      <c r="C12" s="3"/>
      <c r="D12" s="3"/>
      <c r="E12" s="3"/>
      <c r="F12" s="3"/>
      <c r="G12" s="3"/>
      <c r="H12" s="3"/>
    </row>
    <row r="14" spans="1:12" ht="12.75">
      <c r="A14" s="112"/>
      <c r="B14" s="113"/>
      <c r="C14" s="113"/>
      <c r="D14" s="113"/>
      <c r="E14" s="114"/>
      <c r="F14" s="114"/>
      <c r="G14" s="115"/>
      <c r="H14" s="115"/>
      <c r="I14" s="112"/>
      <c r="J14" s="112"/>
      <c r="K14" s="112"/>
      <c r="L14" s="112"/>
    </row>
    <row r="15" spans="1:12" ht="12.75">
      <c r="A15" s="112"/>
      <c r="I15" s="112"/>
      <c r="J15" s="112"/>
      <c r="K15" s="112"/>
      <c r="L15" s="112"/>
    </row>
    <row r="16" spans="1:12" ht="12.75">
      <c r="A16" s="112"/>
      <c r="B16" s="117"/>
      <c r="C16" s="117"/>
      <c r="D16" s="117"/>
      <c r="E16" s="117"/>
      <c r="F16" s="117"/>
      <c r="G16" s="112"/>
      <c r="H16" s="112"/>
      <c r="I16" s="112"/>
      <c r="J16" s="112"/>
      <c r="K16" s="112"/>
      <c r="L16" s="112"/>
    </row>
    <row r="17" spans="1:12" ht="12.75">
      <c r="A17" s="112"/>
      <c r="B17" s="117"/>
      <c r="C17" s="117"/>
      <c r="D17" s="117"/>
      <c r="E17" s="117"/>
      <c r="F17" s="117"/>
      <c r="G17" s="112"/>
      <c r="H17" s="112"/>
      <c r="I17" s="112"/>
      <c r="J17" s="112"/>
      <c r="K17" s="112"/>
      <c r="L17" s="112"/>
    </row>
    <row r="18" spans="1:12" ht="12.75">
      <c r="A18" s="112"/>
      <c r="B18" s="117"/>
      <c r="C18" s="117"/>
      <c r="D18" s="117"/>
      <c r="E18" s="117"/>
      <c r="F18" s="117"/>
      <c r="G18" s="112"/>
      <c r="H18" s="112"/>
      <c r="I18" s="112"/>
      <c r="J18" s="112"/>
      <c r="K18" s="112"/>
      <c r="L18" s="112"/>
    </row>
    <row r="19" spans="1:12" ht="12.75">
      <c r="A19" s="112"/>
      <c r="B19" s="117"/>
      <c r="C19" s="117"/>
      <c r="D19" s="117"/>
      <c r="E19" s="117"/>
      <c r="F19" s="117"/>
      <c r="G19" s="112"/>
      <c r="H19" s="112"/>
      <c r="I19" s="112"/>
      <c r="J19" s="112"/>
      <c r="K19" s="112"/>
      <c r="L19" s="112"/>
    </row>
  </sheetData>
  <mergeCells count="11">
    <mergeCell ref="A11:H11"/>
    <mergeCell ref="A1:G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44"/>
  <sheetViews>
    <sheetView zoomScale="65" zoomScaleNormal="65" zoomScalePageLayoutView="39" workbookViewId="0" topLeftCell="A1">
      <selection activeCell="Q23" sqref="Q23"/>
    </sheetView>
  </sheetViews>
  <sheetFormatPr defaultColWidth="9.00390625" defaultRowHeight="12.75"/>
  <cols>
    <col min="1" max="1" width="83.625" style="0" customWidth="1"/>
    <col min="2" max="2" width="13.25390625" style="0" customWidth="1"/>
    <col min="3" max="8" width="27.375" style="0" customWidth="1"/>
  </cols>
  <sheetData>
    <row r="1" spans="1:8" ht="18.75">
      <c r="A1" s="1"/>
      <c r="B1" s="2"/>
      <c r="C1" s="2"/>
      <c r="D1" s="2"/>
      <c r="E1" s="1"/>
      <c r="F1" s="3"/>
      <c r="G1" s="3"/>
      <c r="H1" s="6" t="s">
        <v>156</v>
      </c>
    </row>
    <row r="2" spans="1:8" ht="20.25">
      <c r="A2" s="71" t="s">
        <v>165</v>
      </c>
      <c r="B2" s="71"/>
      <c r="C2" s="71"/>
      <c r="D2" s="71"/>
      <c r="E2" s="71"/>
      <c r="F2" s="71"/>
      <c r="G2" s="71"/>
      <c r="H2" s="71"/>
    </row>
    <row r="3" spans="1:8" ht="20.25">
      <c r="A3" s="71" t="s">
        <v>166</v>
      </c>
      <c r="B3" s="71"/>
      <c r="C3" s="71"/>
      <c r="D3" s="71"/>
      <c r="E3" s="71"/>
      <c r="F3" s="71"/>
      <c r="G3" s="71"/>
      <c r="H3" s="71"/>
    </row>
    <row r="4" spans="1:8" ht="20.25">
      <c r="A4" s="72"/>
      <c r="B4" s="71"/>
      <c r="C4" s="71"/>
      <c r="D4" s="71"/>
      <c r="E4" s="71"/>
      <c r="F4" s="71"/>
      <c r="G4" s="71"/>
      <c r="H4" s="71"/>
    </row>
    <row r="5" spans="1:8" ht="20.25">
      <c r="A5" s="72"/>
      <c r="B5" s="71"/>
      <c r="C5" s="71"/>
      <c r="D5" s="71"/>
      <c r="E5" s="71"/>
      <c r="F5" s="71"/>
      <c r="G5" s="71"/>
      <c r="H5" s="71"/>
    </row>
    <row r="6" spans="1:8" ht="19.5" thickBot="1">
      <c r="A6" s="1"/>
      <c r="B6" s="5"/>
      <c r="C6" s="5"/>
      <c r="D6" s="5"/>
      <c r="E6" s="5"/>
      <c r="F6" s="1"/>
      <c r="G6" s="1"/>
      <c r="H6" s="7" t="s">
        <v>71</v>
      </c>
    </row>
    <row r="7" spans="1:8" ht="18.75">
      <c r="A7" s="73" t="s">
        <v>69</v>
      </c>
      <c r="B7" s="75" t="s">
        <v>7</v>
      </c>
      <c r="C7" s="75" t="s">
        <v>54</v>
      </c>
      <c r="D7" s="75"/>
      <c r="E7" s="77" t="s">
        <v>55</v>
      </c>
      <c r="F7" s="77"/>
      <c r="G7" s="77"/>
      <c r="H7" s="78"/>
    </row>
    <row r="8" spans="1:8" ht="18.75">
      <c r="A8" s="74"/>
      <c r="B8" s="76"/>
      <c r="C8" s="55" t="s">
        <v>58</v>
      </c>
      <c r="D8" s="55" t="s">
        <v>59</v>
      </c>
      <c r="E8" s="55" t="s">
        <v>60</v>
      </c>
      <c r="F8" s="55" t="s">
        <v>56</v>
      </c>
      <c r="G8" s="55" t="s">
        <v>65</v>
      </c>
      <c r="H8" s="39" t="s">
        <v>66</v>
      </c>
    </row>
    <row r="9" spans="1:8" ht="16.5" thickBot="1">
      <c r="A9" s="40">
        <v>1</v>
      </c>
      <c r="B9" s="41">
        <v>2</v>
      </c>
      <c r="C9" s="42">
        <v>3</v>
      </c>
      <c r="D9" s="41">
        <v>4</v>
      </c>
      <c r="E9" s="42">
        <v>5</v>
      </c>
      <c r="F9" s="41">
        <v>6</v>
      </c>
      <c r="G9" s="42">
        <v>7</v>
      </c>
      <c r="H9" s="43">
        <v>8</v>
      </c>
    </row>
    <row r="10" spans="1:8" ht="17.25" customHeight="1">
      <c r="A10" s="61" t="s">
        <v>24</v>
      </c>
      <c r="B10" s="59"/>
      <c r="C10" s="59"/>
      <c r="D10" s="59"/>
      <c r="E10" s="59"/>
      <c r="F10" s="59"/>
      <c r="G10" s="59"/>
      <c r="H10" s="60"/>
    </row>
    <row r="11" spans="1:8" ht="18.75" customHeight="1">
      <c r="A11" s="21" t="s">
        <v>40</v>
      </c>
      <c r="B11" s="55">
        <v>1000</v>
      </c>
      <c r="C11" s="4">
        <v>424383726.61675024</v>
      </c>
      <c r="D11" s="4">
        <v>441849976.53977</v>
      </c>
      <c r="E11" s="4">
        <v>193102641.47652254</v>
      </c>
      <c r="F11" s="4">
        <v>187151189.11547</v>
      </c>
      <c r="G11" s="4">
        <f>F11-E11</f>
        <v>-5951452.361052543</v>
      </c>
      <c r="H11" s="22">
        <f>F11/E11*100-100</f>
        <v>-3.0820149924133062</v>
      </c>
    </row>
    <row r="12" spans="1:8" ht="18.75" customHeight="1">
      <c r="A12" s="21" t="s">
        <v>37</v>
      </c>
      <c r="B12" s="55">
        <v>1010</v>
      </c>
      <c r="C12" s="4">
        <v>-365485004.84582835</v>
      </c>
      <c r="D12" s="4">
        <v>-369596372.1</v>
      </c>
      <c r="E12" s="4">
        <v>-164727806.84498635</v>
      </c>
      <c r="F12" s="4">
        <v>-153800572.10000002</v>
      </c>
      <c r="G12" s="4">
        <f>F12-E12</f>
        <v>10927234.744986326</v>
      </c>
      <c r="H12" s="22">
        <f aca="true" t="shared" si="0" ref="H12:H57">F12/E12*100-100</f>
        <v>-6.633509517472774</v>
      </c>
    </row>
    <row r="13" spans="1:8" ht="18.75" customHeight="1">
      <c r="A13" s="23" t="s">
        <v>61</v>
      </c>
      <c r="B13" s="46">
        <v>1020</v>
      </c>
      <c r="C13" s="11">
        <f>C11+C12</f>
        <v>58898721.770921886</v>
      </c>
      <c r="D13" s="11">
        <f>D11+D12</f>
        <v>72253604.43976998</v>
      </c>
      <c r="E13" s="11">
        <f>E11+E12</f>
        <v>28374834.631536186</v>
      </c>
      <c r="F13" s="11">
        <f>F11+F12</f>
        <v>33350617.01546997</v>
      </c>
      <c r="G13" s="13">
        <f>F13-E13</f>
        <v>4975782.383933783</v>
      </c>
      <c r="H13" s="29">
        <f t="shared" si="0"/>
        <v>17.535899146364102</v>
      </c>
    </row>
    <row r="14" spans="1:8" ht="18.75" customHeight="1">
      <c r="A14" s="21" t="s">
        <v>49</v>
      </c>
      <c r="B14" s="24">
        <v>1030</v>
      </c>
      <c r="C14" s="4">
        <v>-11544503.08102</v>
      </c>
      <c r="D14" s="4">
        <v>-13710851.2521</v>
      </c>
      <c r="E14" s="4">
        <v>-8422978.492586115</v>
      </c>
      <c r="F14" s="4">
        <v>-7088106.482500001</v>
      </c>
      <c r="G14" s="4">
        <f>F14-E14</f>
        <v>1334872.0100861145</v>
      </c>
      <c r="H14" s="22">
        <f t="shared" si="0"/>
        <v>-15.847980750052557</v>
      </c>
    </row>
    <row r="15" spans="1:8" ht="18.75" customHeight="1">
      <c r="A15" s="25" t="s">
        <v>25</v>
      </c>
      <c r="B15" s="24">
        <v>1031</v>
      </c>
      <c r="C15" s="4">
        <v>-303086.64899</v>
      </c>
      <c r="D15" s="4">
        <v>-316475.7</v>
      </c>
      <c r="E15" s="4">
        <v>-174005.4084172965</v>
      </c>
      <c r="F15" s="4">
        <v>-158941.80000000002</v>
      </c>
      <c r="G15" s="26">
        <f>F15-E15</f>
        <v>15063.608417296491</v>
      </c>
      <c r="H15" s="22">
        <f t="shared" si="0"/>
        <v>-8.656977133245903</v>
      </c>
    </row>
    <row r="16" spans="1:8" ht="18.75" customHeight="1">
      <c r="A16" s="25" t="s">
        <v>43</v>
      </c>
      <c r="B16" s="24">
        <v>1032</v>
      </c>
      <c r="C16" s="4">
        <v>-6794.200000000001</v>
      </c>
      <c r="D16" s="4">
        <v>-8924.9</v>
      </c>
      <c r="E16" s="4">
        <v>-5712.65</v>
      </c>
      <c r="F16" s="4">
        <v>-4494.900000000001</v>
      </c>
      <c r="G16" s="4">
        <f aca="true" t="shared" si="1" ref="G16:G21">F16-E16</f>
        <v>1217.749999999999</v>
      </c>
      <c r="H16" s="22">
        <f t="shared" si="0"/>
        <v>-21.316726913078853</v>
      </c>
    </row>
    <row r="17" spans="1:8" ht="18.75" customHeight="1">
      <c r="A17" s="25" t="s">
        <v>19</v>
      </c>
      <c r="B17" s="24">
        <v>1033</v>
      </c>
      <c r="C17" s="4">
        <v>-4760.900000000001</v>
      </c>
      <c r="D17" s="4">
        <v>-5881.3</v>
      </c>
      <c r="E17" s="4">
        <v>-4654.400000000201</v>
      </c>
      <c r="F17" s="4">
        <v>-2294.2</v>
      </c>
      <c r="G17" s="4">
        <f t="shared" si="1"/>
        <v>2360.200000000201</v>
      </c>
      <c r="H17" s="22">
        <f t="shared" si="0"/>
        <v>-50.70900653145623</v>
      </c>
    </row>
    <row r="18" spans="1:8" ht="18.75" customHeight="1">
      <c r="A18" s="25" t="s">
        <v>8</v>
      </c>
      <c r="B18" s="24">
        <v>1034</v>
      </c>
      <c r="C18" s="4">
        <v>-2610.7720199999994</v>
      </c>
      <c r="D18" s="4">
        <v>-3059.66402</v>
      </c>
      <c r="E18" s="4">
        <v>-2747.241184573002</v>
      </c>
      <c r="F18" s="4">
        <v>-1082.1640200000002</v>
      </c>
      <c r="G18" s="4">
        <f t="shared" si="1"/>
        <v>1665.077164573002</v>
      </c>
      <c r="H18" s="22">
        <f t="shared" si="0"/>
        <v>-60.609063882820365</v>
      </c>
    </row>
    <row r="19" spans="1:8" ht="18.75" customHeight="1">
      <c r="A19" s="25" t="s">
        <v>9</v>
      </c>
      <c r="B19" s="24">
        <v>1035</v>
      </c>
      <c r="C19" s="4">
        <v>-47538.96667</v>
      </c>
      <c r="D19" s="4">
        <v>-79085.47667</v>
      </c>
      <c r="E19" s="4">
        <v>-64179.65</v>
      </c>
      <c r="F19" s="4">
        <v>-63218.57667</v>
      </c>
      <c r="G19" s="4">
        <f t="shared" si="1"/>
        <v>961.0733299999993</v>
      </c>
      <c r="H19" s="22">
        <f t="shared" si="0"/>
        <v>-1.497473622869549</v>
      </c>
    </row>
    <row r="20" spans="1:8" ht="18.75" customHeight="1">
      <c r="A20" s="21" t="s">
        <v>26</v>
      </c>
      <c r="B20" s="55">
        <v>1060</v>
      </c>
      <c r="C20" s="4">
        <v>-3411112.82779</v>
      </c>
      <c r="D20" s="4">
        <v>-6504957.900220001</v>
      </c>
      <c r="E20" s="4">
        <v>-3459294.473953648</v>
      </c>
      <c r="F20" s="4">
        <v>-3082182.60022</v>
      </c>
      <c r="G20" s="4">
        <f t="shared" si="1"/>
        <v>377111.8737336481</v>
      </c>
      <c r="H20" s="22">
        <f t="shared" si="0"/>
        <v>-10.901410000596016</v>
      </c>
    </row>
    <row r="21" spans="1:8" ht="18.75" customHeight="1">
      <c r="A21" s="25" t="s">
        <v>72</v>
      </c>
      <c r="B21" s="24">
        <v>1070</v>
      </c>
      <c r="C21" s="4">
        <v>22726223.090759996</v>
      </c>
      <c r="D21" s="4">
        <v>24499364.407579996</v>
      </c>
      <c r="E21" s="4">
        <v>8330509.605853059</v>
      </c>
      <c r="F21" s="4">
        <v>13656217.30758</v>
      </c>
      <c r="G21" s="4">
        <f t="shared" si="1"/>
        <v>5325707.70172694</v>
      </c>
      <c r="H21" s="22">
        <f t="shared" si="0"/>
        <v>63.93015498097586</v>
      </c>
    </row>
    <row r="22" spans="1:8" ht="18.75" customHeight="1">
      <c r="A22" s="25" t="s">
        <v>47</v>
      </c>
      <c r="B22" s="24">
        <v>1071</v>
      </c>
      <c r="C22" s="4">
        <v>7070881.6136</v>
      </c>
      <c r="D22" s="4">
        <v>7691438.4</v>
      </c>
      <c r="E22" s="4">
        <v>2521783.6</v>
      </c>
      <c r="F22" s="4">
        <v>5367003.6</v>
      </c>
      <c r="G22" s="4">
        <v>0</v>
      </c>
      <c r="H22" s="22">
        <f t="shared" si="0"/>
        <v>112.82570003231044</v>
      </c>
    </row>
    <row r="23" spans="1:8" ht="18.75" customHeight="1">
      <c r="A23" s="25" t="s">
        <v>74</v>
      </c>
      <c r="B23" s="24">
        <v>1072</v>
      </c>
      <c r="C23" s="4">
        <v>116551.18234</v>
      </c>
      <c r="D23" s="4">
        <v>104183.9</v>
      </c>
      <c r="E23" s="4">
        <v>58895.8</v>
      </c>
      <c r="F23" s="4">
        <v>70073.9</v>
      </c>
      <c r="G23" s="4">
        <v>0</v>
      </c>
      <c r="H23" s="22"/>
    </row>
    <row r="24" spans="1:8" ht="18.75" customHeight="1">
      <c r="A24" s="27" t="s">
        <v>73</v>
      </c>
      <c r="B24" s="24">
        <v>1080</v>
      </c>
      <c r="C24" s="4">
        <v>-30672296.374160003</v>
      </c>
      <c r="D24" s="4">
        <v>-32124699.71294</v>
      </c>
      <c r="E24" s="4">
        <v>-25095216.203701515</v>
      </c>
      <c r="F24" s="4">
        <v>-21206224.012939997</v>
      </c>
      <c r="G24" s="4">
        <f aca="true" t="shared" si="2" ref="G24:G47">F24-E24</f>
        <v>3888992.1907615177</v>
      </c>
      <c r="H24" s="22">
        <f t="shared" si="0"/>
        <v>-15.496946347040819</v>
      </c>
    </row>
    <row r="25" spans="1:8" ht="18.75" customHeight="1">
      <c r="A25" s="25" t="s">
        <v>47</v>
      </c>
      <c r="B25" s="24">
        <v>1081</v>
      </c>
      <c r="C25" s="4">
        <v>-3614053.31008</v>
      </c>
      <c r="D25" s="4">
        <v>-4047694.9</v>
      </c>
      <c r="E25" s="4">
        <v>-973390.6</v>
      </c>
      <c r="F25" s="4">
        <v>-2964217.4000000004</v>
      </c>
      <c r="G25" s="4">
        <f t="shared" si="2"/>
        <v>-1990826.8000000003</v>
      </c>
      <c r="H25" s="22">
        <f t="shared" si="0"/>
        <v>204.52496664751033</v>
      </c>
    </row>
    <row r="26" spans="1:8" ht="18.75" customHeight="1">
      <c r="A26" s="25" t="s">
        <v>75</v>
      </c>
      <c r="B26" s="24">
        <v>1082</v>
      </c>
      <c r="C26" s="4">
        <v>-73490.20000000001</v>
      </c>
      <c r="D26" s="4">
        <v>-109755.6</v>
      </c>
      <c r="E26" s="4">
        <v>-43692.75555</v>
      </c>
      <c r="F26" s="4">
        <v>-53407.100000000006</v>
      </c>
      <c r="G26" s="4">
        <f t="shared" si="2"/>
        <v>-9714.344450000004</v>
      </c>
      <c r="H26" s="22"/>
    </row>
    <row r="27" spans="1:8" ht="18.75" customHeight="1">
      <c r="A27" s="28" t="s">
        <v>3</v>
      </c>
      <c r="B27" s="46">
        <v>1100</v>
      </c>
      <c r="C27" s="11">
        <f>SUM(C13,C14,C20,C21,C24)</f>
        <v>35997032.57871188</v>
      </c>
      <c r="D27" s="11">
        <f>SUM(D13,D14,D20,D21,D24)</f>
        <v>44412459.982089974</v>
      </c>
      <c r="E27" s="11">
        <f>SUM(E13,E14,E20,E21,E24)</f>
        <v>-272144.9328520298</v>
      </c>
      <c r="F27" s="11">
        <f>SUM(F13,F14,F20,F21,F24)</f>
        <v>15630321.227389969</v>
      </c>
      <c r="G27" s="13">
        <f t="shared" si="2"/>
        <v>15902466.160241999</v>
      </c>
      <c r="H27" s="29">
        <f t="shared" si="0"/>
        <v>-5843.381316560637</v>
      </c>
    </row>
    <row r="28" spans="1:8" ht="18.75" customHeight="1">
      <c r="A28" s="30" t="s">
        <v>29</v>
      </c>
      <c r="B28" s="46">
        <v>1310</v>
      </c>
      <c r="C28" s="12">
        <v>70256661.09285189</v>
      </c>
      <c r="D28" s="12">
        <v>71742231.97069997</v>
      </c>
      <c r="E28" s="12">
        <v>15715809.542847872</v>
      </c>
      <c r="F28" s="12">
        <v>27850916.71599997</v>
      </c>
      <c r="G28" s="4">
        <f t="shared" si="2"/>
        <v>12135107.173152097</v>
      </c>
      <c r="H28" s="22">
        <f t="shared" si="0"/>
        <v>77.21592158562828</v>
      </c>
    </row>
    <row r="29" spans="1:8" ht="18.75" customHeight="1">
      <c r="A29" s="30" t="s">
        <v>50</v>
      </c>
      <c r="B29" s="46">
        <v>5010</v>
      </c>
      <c r="C29" s="12">
        <f>(C28/C11)*100</f>
        <v>16.554984719359616</v>
      </c>
      <c r="D29" s="12">
        <f>(D28/D11)*100</f>
        <v>16.2367852845733</v>
      </c>
      <c r="E29" s="12">
        <f>(E28/E11)*100</f>
        <v>8.13857823107956</v>
      </c>
      <c r="F29" s="12">
        <f>(F28/F11)*100</f>
        <v>14.88150668324971</v>
      </c>
      <c r="G29" s="17">
        <f t="shared" si="2"/>
        <v>6.742928452170149</v>
      </c>
      <c r="H29" s="22">
        <f t="shared" si="0"/>
        <v>82.85143007436224</v>
      </c>
    </row>
    <row r="30" spans="1:8" ht="18.75" customHeight="1">
      <c r="A30" s="25" t="s">
        <v>76</v>
      </c>
      <c r="B30" s="24">
        <v>1110</v>
      </c>
      <c r="C30" s="4">
        <v>34567</v>
      </c>
      <c r="D30" s="4">
        <v>7833095.5</v>
      </c>
      <c r="E30" s="4">
        <v>2586915.841221759</v>
      </c>
      <c r="F30" s="4">
        <v>25746.9</v>
      </c>
      <c r="G30" s="4">
        <f t="shared" si="2"/>
        <v>-2561168.941221759</v>
      </c>
      <c r="H30" s="22">
        <f t="shared" si="0"/>
        <v>-99.00472602974823</v>
      </c>
    </row>
    <row r="31" spans="1:8" ht="18.75" customHeight="1">
      <c r="A31" s="25" t="s">
        <v>77</v>
      </c>
      <c r="B31" s="24">
        <v>1120</v>
      </c>
      <c r="C31" s="4">
        <v>-861109</v>
      </c>
      <c r="D31" s="4">
        <v>-73598.1</v>
      </c>
      <c r="E31" s="4">
        <v>-23701</v>
      </c>
      <c r="F31" s="4">
        <v>-2282973.1</v>
      </c>
      <c r="G31" s="4">
        <f t="shared" si="2"/>
        <v>-2259272.1</v>
      </c>
      <c r="H31" s="22">
        <f t="shared" si="0"/>
        <v>9532.39146027594</v>
      </c>
    </row>
    <row r="32" spans="1:8" ht="18.75" customHeight="1">
      <c r="A32" s="25" t="s">
        <v>78</v>
      </c>
      <c r="B32" s="24">
        <v>1130</v>
      </c>
      <c r="C32" s="4">
        <v>2200966.19693</v>
      </c>
      <c r="D32" s="4">
        <v>2253399.8739700005</v>
      </c>
      <c r="E32" s="4">
        <v>1151802.0311657356</v>
      </c>
      <c r="F32" s="4">
        <v>1545933.8471300001</v>
      </c>
      <c r="G32" s="4">
        <f t="shared" si="2"/>
        <v>394131.81596426456</v>
      </c>
      <c r="H32" s="22">
        <f t="shared" si="0"/>
        <v>34.21871166222593</v>
      </c>
    </row>
    <row r="33" spans="1:8" ht="18.75" customHeight="1">
      <c r="A33" s="25" t="s">
        <v>79</v>
      </c>
      <c r="B33" s="24">
        <v>1140</v>
      </c>
      <c r="C33" s="4">
        <v>-10158093.42949</v>
      </c>
      <c r="D33" s="4">
        <v>-10170645.125909999</v>
      </c>
      <c r="E33" s="4">
        <v>-5189500.270057646</v>
      </c>
      <c r="F33" s="4">
        <v>-4547235.82591</v>
      </c>
      <c r="G33" s="4">
        <f t="shared" si="2"/>
        <v>642264.4441476455</v>
      </c>
      <c r="H33" s="22">
        <f t="shared" si="0"/>
        <v>-12.3762291304498</v>
      </c>
    </row>
    <row r="34" spans="1:8" ht="18.75" customHeight="1">
      <c r="A34" s="25" t="s">
        <v>94</v>
      </c>
      <c r="B34" s="24">
        <v>1150</v>
      </c>
      <c r="C34" s="4">
        <v>6558838.2818599995</v>
      </c>
      <c r="D34" s="4">
        <v>5787858.583710001</v>
      </c>
      <c r="E34" s="4">
        <v>1920508.5780000002</v>
      </c>
      <c r="F34" s="4">
        <v>2703133.7837099996</v>
      </c>
      <c r="G34" s="4">
        <f t="shared" si="2"/>
        <v>782625.2057099994</v>
      </c>
      <c r="H34" s="22">
        <f t="shared" si="0"/>
        <v>40.75093517806715</v>
      </c>
    </row>
    <row r="35" spans="1:8" ht="18.75" customHeight="1">
      <c r="A35" s="25" t="s">
        <v>47</v>
      </c>
      <c r="B35" s="24">
        <v>1151</v>
      </c>
      <c r="C35" s="4">
        <v>5513539.26231</v>
      </c>
      <c r="D35" s="4">
        <v>3717683.6</v>
      </c>
      <c r="E35" s="4">
        <v>81834.4</v>
      </c>
      <c r="F35" s="4">
        <v>1385883.5999999999</v>
      </c>
      <c r="G35" s="4">
        <f t="shared" si="2"/>
        <v>1304049.2</v>
      </c>
      <c r="H35" s="22">
        <f t="shared" si="0"/>
        <v>1593.5220396312552</v>
      </c>
    </row>
    <row r="36" spans="1:8" ht="18.75" customHeight="1">
      <c r="A36" s="25" t="s">
        <v>95</v>
      </c>
      <c r="B36" s="24">
        <v>1160</v>
      </c>
      <c r="C36" s="4">
        <v>-3075930.7314899997</v>
      </c>
      <c r="D36" s="4">
        <v>-3400247.7000000007</v>
      </c>
      <c r="E36" s="4">
        <v>-1683318.585099689</v>
      </c>
      <c r="F36" s="4">
        <v>-1731625.7000000002</v>
      </c>
      <c r="G36" s="4">
        <f t="shared" si="2"/>
        <v>-48307.11490031122</v>
      </c>
      <c r="H36" s="22">
        <f t="shared" si="0"/>
        <v>2.869754740897747</v>
      </c>
    </row>
    <row r="37" spans="1:8" ht="18.75" customHeight="1">
      <c r="A37" s="25" t="s">
        <v>47</v>
      </c>
      <c r="B37" s="24">
        <v>1161</v>
      </c>
      <c r="C37" s="4">
        <v>-2242291.87052</v>
      </c>
      <c r="D37" s="4">
        <v>-1544019.4</v>
      </c>
      <c r="E37" s="4">
        <v>-334321.45176635555</v>
      </c>
      <c r="F37" s="4">
        <v>-527352.8</v>
      </c>
      <c r="G37" s="4">
        <f t="shared" si="2"/>
        <v>-193031.3482336445</v>
      </c>
      <c r="H37" s="22">
        <f t="shared" si="0"/>
        <v>57.73824778930032</v>
      </c>
    </row>
    <row r="38" spans="1:8" ht="18.75" customHeight="1">
      <c r="A38" s="30" t="s">
        <v>23</v>
      </c>
      <c r="B38" s="46">
        <v>1170</v>
      </c>
      <c r="C38" s="11">
        <f>SUM(C27,C30:C34,C36)</f>
        <v>30696270.89652188</v>
      </c>
      <c r="D38" s="11">
        <f>SUM(D27,D30:D34,D36)</f>
        <v>46642323.01385997</v>
      </c>
      <c r="E38" s="11">
        <f>SUM(E27,E30:E34,E36)</f>
        <v>-1509438.3376218693</v>
      </c>
      <c r="F38" s="11">
        <f>SUM(F27,F30:F34,F36)</f>
        <v>11343301.132319968</v>
      </c>
      <c r="G38" s="13">
        <f t="shared" si="2"/>
        <v>12852739.469941838</v>
      </c>
      <c r="H38" s="29">
        <f t="shared" si="0"/>
        <v>-851.4915216868958</v>
      </c>
    </row>
    <row r="39" spans="1:8" ht="18.75" customHeight="1">
      <c r="A39" s="25" t="s">
        <v>27</v>
      </c>
      <c r="B39" s="55">
        <v>1180</v>
      </c>
      <c r="C39" s="4">
        <v>-10843794.628999999</v>
      </c>
      <c r="D39" s="4">
        <v>-10139793.2</v>
      </c>
      <c r="E39" s="4">
        <v>-3395571.2163384603</v>
      </c>
      <c r="F39" s="4">
        <v>-4711661.4</v>
      </c>
      <c r="G39" s="4">
        <f t="shared" si="2"/>
        <v>-1316090.18366154</v>
      </c>
      <c r="H39" s="22">
        <f t="shared" si="0"/>
        <v>38.759021672963684</v>
      </c>
    </row>
    <row r="40" spans="1:8" ht="18.75" customHeight="1">
      <c r="A40" s="25" t="s">
        <v>96</v>
      </c>
      <c r="B40" s="55">
        <v>1181</v>
      </c>
      <c r="C40" s="4">
        <v>19570</v>
      </c>
      <c r="D40" s="4">
        <v>452841.5</v>
      </c>
      <c r="E40" s="4">
        <v>405354</v>
      </c>
      <c r="F40" s="4">
        <v>600131.4</v>
      </c>
      <c r="G40" s="4">
        <f t="shared" si="2"/>
        <v>194777.40000000002</v>
      </c>
      <c r="H40" s="22">
        <f t="shared" si="0"/>
        <v>48.05118489024409</v>
      </c>
    </row>
    <row r="41" spans="1:8" ht="18.75" customHeight="1">
      <c r="A41" s="25" t="s">
        <v>28</v>
      </c>
      <c r="B41" s="24">
        <v>1190</v>
      </c>
      <c r="C41" s="4">
        <v>0</v>
      </c>
      <c r="D41" s="4">
        <v>0</v>
      </c>
      <c r="E41" s="4">
        <v>0</v>
      </c>
      <c r="F41" s="4">
        <v>0</v>
      </c>
      <c r="G41" s="4">
        <f t="shared" si="2"/>
        <v>0</v>
      </c>
      <c r="H41" s="22"/>
    </row>
    <row r="42" spans="1:8" ht="18.75" customHeight="1">
      <c r="A42" s="25" t="s">
        <v>97</v>
      </c>
      <c r="B42" s="19">
        <v>1191</v>
      </c>
      <c r="C42" s="4">
        <v>0</v>
      </c>
      <c r="D42" s="4">
        <v>0</v>
      </c>
      <c r="E42" s="4">
        <v>0</v>
      </c>
      <c r="F42" s="4">
        <v>0</v>
      </c>
      <c r="G42" s="4">
        <f t="shared" si="2"/>
        <v>0</v>
      </c>
      <c r="H42" s="22"/>
    </row>
    <row r="43" spans="1:8" ht="18.75" customHeight="1">
      <c r="A43" s="28" t="s">
        <v>51</v>
      </c>
      <c r="B43" s="55">
        <v>1200</v>
      </c>
      <c r="C43" s="11">
        <f>SUM(C38:C42)</f>
        <v>19872046.26752188</v>
      </c>
      <c r="D43" s="11">
        <f>SUM(D38:D42)</f>
        <v>36955371.31385997</v>
      </c>
      <c r="E43" s="11">
        <f>SUM(E38:E42)</f>
        <v>-4499655.55396033</v>
      </c>
      <c r="F43" s="11">
        <f>SUM(F38:F42)</f>
        <v>7231771.132319968</v>
      </c>
      <c r="G43" s="13">
        <f t="shared" si="2"/>
        <v>11731426.686280299</v>
      </c>
      <c r="H43" s="29">
        <f t="shared" si="0"/>
        <v>-260.7183271162832</v>
      </c>
    </row>
    <row r="44" spans="1:8" ht="18.75" customHeight="1">
      <c r="A44" s="25" t="s">
        <v>10</v>
      </c>
      <c r="B44" s="19">
        <v>1201</v>
      </c>
      <c r="C44" s="4">
        <v>41969048.31096189</v>
      </c>
      <c r="D44" s="4">
        <v>53504795.31386</v>
      </c>
      <c r="E44" s="4">
        <v>12449082.42225745</v>
      </c>
      <c r="F44" s="4">
        <v>18492985.132319998</v>
      </c>
      <c r="G44" s="4">
        <f t="shared" si="2"/>
        <v>6043902.7100625485</v>
      </c>
      <c r="H44" s="22">
        <f t="shared" si="0"/>
        <v>48.54898140329428</v>
      </c>
    </row>
    <row r="45" spans="1:8" ht="18.75" customHeight="1">
      <c r="A45" s="25" t="s">
        <v>11</v>
      </c>
      <c r="B45" s="19">
        <v>1202</v>
      </c>
      <c r="C45" s="4">
        <v>-22097002.043440007</v>
      </c>
      <c r="D45" s="4">
        <v>-16549423.999999998</v>
      </c>
      <c r="E45" s="4">
        <v>-16948737.97621776</v>
      </c>
      <c r="F45" s="4">
        <v>-11261214</v>
      </c>
      <c r="G45" s="4">
        <f>F45-E45</f>
        <v>5687523.976217762</v>
      </c>
      <c r="H45" s="22">
        <f t="shared" si="0"/>
        <v>-33.55721224906786</v>
      </c>
    </row>
    <row r="46" spans="1:8" ht="18.75" customHeight="1">
      <c r="A46" s="28" t="s">
        <v>99</v>
      </c>
      <c r="B46" s="56">
        <v>1210</v>
      </c>
      <c r="C46" s="11">
        <f>SUM(C11,C21,C30,C32,C34,C40,C41)</f>
        <v>455923891.1863002</v>
      </c>
      <c r="D46" s="11">
        <f>SUM(D11,D21,D30,D32,D34,D40,D41)</f>
        <v>482676536.40503</v>
      </c>
      <c r="E46" s="11">
        <f>SUM(E11,E21,E30,E32,E34,E40,E41)</f>
        <v>207497731.5327631</v>
      </c>
      <c r="F46" s="11">
        <f>SUM(F11,F21,F30,F32,F34,F40,F41)</f>
        <v>205682352.35389</v>
      </c>
      <c r="G46" s="13">
        <f>F46-E46</f>
        <v>-1815379.178873092</v>
      </c>
      <c r="H46" s="29">
        <f t="shared" si="0"/>
        <v>-0.8748910966221501</v>
      </c>
    </row>
    <row r="47" spans="1:8" ht="18.75" customHeight="1">
      <c r="A47" s="28" t="s">
        <v>98</v>
      </c>
      <c r="B47" s="56">
        <v>1220</v>
      </c>
      <c r="C47" s="11">
        <f>SUM(C12,C14,C20,C24,C31,C33,C36,C39,C42)</f>
        <v>-436051844.91877836</v>
      </c>
      <c r="D47" s="11">
        <f>SUM(D12,D14,D20,D24,D31,D33,D36,D39,D42)</f>
        <v>-445721165.09116995</v>
      </c>
      <c r="E47" s="11">
        <f>SUM(E12,E14,E20,E24,E31,E33,E36,E39,E42)</f>
        <v>-211997387.08672342</v>
      </c>
      <c r="F47" s="11">
        <f>SUM(F12,F14,F20,F24,F31,F33,F36,F39,F42)</f>
        <v>-198450581.22157</v>
      </c>
      <c r="G47" s="13">
        <f t="shared" si="2"/>
        <v>13546805.865153432</v>
      </c>
      <c r="H47" s="29">
        <f t="shared" si="0"/>
        <v>-6.390081524736786</v>
      </c>
    </row>
    <row r="48" spans="1:35" ht="18.75" customHeight="1">
      <c r="A48" s="25" t="s">
        <v>57</v>
      </c>
      <c r="B48" s="24">
        <v>1230</v>
      </c>
      <c r="C48" s="4">
        <v>140</v>
      </c>
      <c r="D48" s="4">
        <v>-599</v>
      </c>
      <c r="E48" s="4">
        <v>0</v>
      </c>
      <c r="F48" s="4">
        <v>-824</v>
      </c>
      <c r="G48" s="4">
        <v>0</v>
      </c>
      <c r="H48" s="22"/>
      <c r="AF48" s="9"/>
      <c r="AG48" s="9"/>
      <c r="AH48" s="9"/>
      <c r="AI48" s="9"/>
    </row>
    <row r="49" spans="1:35" ht="18.75" customHeight="1">
      <c r="A49" s="28" t="s">
        <v>53</v>
      </c>
      <c r="B49" s="24"/>
      <c r="C49" s="4"/>
      <c r="D49" s="13"/>
      <c r="E49" s="13"/>
      <c r="F49" s="13"/>
      <c r="G49" s="4"/>
      <c r="H49" s="22"/>
      <c r="AF49" s="9"/>
      <c r="AG49" s="9"/>
      <c r="AH49" s="9"/>
      <c r="AI49" s="9"/>
    </row>
    <row r="50" spans="1:35" ht="18.75" customHeight="1">
      <c r="A50" s="25" t="s">
        <v>67</v>
      </c>
      <c r="B50" s="24">
        <v>1400</v>
      </c>
      <c r="C50" s="4">
        <v>137598087.72</v>
      </c>
      <c r="D50" s="4">
        <v>137658321.8</v>
      </c>
      <c r="E50" s="4">
        <v>47006518.52362137</v>
      </c>
      <c r="F50" s="4">
        <v>44931134.5</v>
      </c>
      <c r="G50" s="4">
        <f aca="true" t="shared" si="3" ref="G50:G57">F50-E50</f>
        <v>-2075384.0236213729</v>
      </c>
      <c r="H50" s="22">
        <f t="shared" si="0"/>
        <v>-4.415098349771355</v>
      </c>
      <c r="AF50" s="9"/>
      <c r="AG50" s="9"/>
      <c r="AH50" s="9"/>
      <c r="AI50" s="9"/>
    </row>
    <row r="51" spans="1:35" ht="18.75" customHeight="1">
      <c r="A51" s="25" t="s">
        <v>68</v>
      </c>
      <c r="B51" s="31">
        <v>1401</v>
      </c>
      <c r="C51" s="4">
        <v>21365570.7338</v>
      </c>
      <c r="D51" s="4">
        <v>21688638</v>
      </c>
      <c r="E51" s="4">
        <v>15039389.881561078</v>
      </c>
      <c r="F51" s="4">
        <v>11604376.299999999</v>
      </c>
      <c r="G51" s="26">
        <f t="shared" si="3"/>
        <v>-3435013.5815610792</v>
      </c>
      <c r="H51" s="22">
        <f t="shared" si="0"/>
        <v>-22.840112588427203</v>
      </c>
      <c r="AF51" s="9"/>
      <c r="AG51" s="9"/>
      <c r="AH51" s="9"/>
      <c r="AI51" s="9"/>
    </row>
    <row r="52" spans="1:35" ht="18.75" customHeight="1">
      <c r="A52" s="25" t="s">
        <v>13</v>
      </c>
      <c r="B52" s="31">
        <v>1402</v>
      </c>
      <c r="C52" s="4">
        <v>44454036.7662</v>
      </c>
      <c r="D52" s="4">
        <v>45775363.199999996</v>
      </c>
      <c r="E52" s="4">
        <v>18831106.34</v>
      </c>
      <c r="F52" s="4">
        <v>19981499.1</v>
      </c>
      <c r="G52" s="26">
        <f t="shared" si="3"/>
        <v>1150392.7600000016</v>
      </c>
      <c r="H52" s="22">
        <f t="shared" si="0"/>
        <v>6.109002515462407</v>
      </c>
      <c r="AF52" s="9"/>
      <c r="AG52" s="9"/>
      <c r="AH52" s="9"/>
      <c r="AI52" s="9"/>
    </row>
    <row r="53" spans="1:35" s="8" customFormat="1" ht="18.75" customHeight="1">
      <c r="A53" s="25" t="s">
        <v>4</v>
      </c>
      <c r="B53" s="32">
        <v>1410</v>
      </c>
      <c r="C53" s="4">
        <v>53653142.893910006</v>
      </c>
      <c r="D53" s="4">
        <v>61690127.80000001</v>
      </c>
      <c r="E53" s="4">
        <v>32000191.47892247</v>
      </c>
      <c r="F53" s="4">
        <v>31164419.1</v>
      </c>
      <c r="G53" s="4">
        <f t="shared" si="3"/>
        <v>-835772.3789224699</v>
      </c>
      <c r="H53" s="22">
        <f t="shared" si="0"/>
        <v>-2.6117730560236367</v>
      </c>
      <c r="AF53" s="9"/>
      <c r="AG53" s="9"/>
      <c r="AH53" s="9"/>
      <c r="AI53" s="9"/>
    </row>
    <row r="54" spans="1:35" ht="18.75" customHeight="1">
      <c r="A54" s="25" t="s">
        <v>5</v>
      </c>
      <c r="B54" s="32">
        <v>1420</v>
      </c>
      <c r="C54" s="4">
        <v>11256239.4076</v>
      </c>
      <c r="D54" s="4">
        <v>12928386.3</v>
      </c>
      <c r="E54" s="4">
        <v>6846332.189408154</v>
      </c>
      <c r="F54" s="4">
        <v>6489323.800000001</v>
      </c>
      <c r="G54" s="4">
        <f t="shared" si="3"/>
        <v>-357008.3894081535</v>
      </c>
      <c r="H54" s="22">
        <f t="shared" si="0"/>
        <v>-5.214593442609683</v>
      </c>
      <c r="AF54" s="9"/>
      <c r="AG54" s="9"/>
      <c r="AH54" s="9"/>
      <c r="AI54" s="9"/>
    </row>
    <row r="55" spans="1:8" ht="18.75" customHeight="1">
      <c r="A55" s="25" t="s">
        <v>6</v>
      </c>
      <c r="B55" s="32">
        <v>1430</v>
      </c>
      <c r="C55" s="4">
        <v>37759517.8</v>
      </c>
      <c r="D55" s="4">
        <v>30967943.788609996</v>
      </c>
      <c r="E55" s="4">
        <v>17551550.5201499</v>
      </c>
      <c r="F55" s="4">
        <v>14640048.48861</v>
      </c>
      <c r="G55" s="4">
        <f t="shared" si="3"/>
        <v>-2911502.031539902</v>
      </c>
      <c r="H55" s="22">
        <f t="shared" si="0"/>
        <v>-16.588289611207728</v>
      </c>
    </row>
    <row r="56" spans="1:8" ht="18.75" customHeight="1">
      <c r="A56" s="25" t="s">
        <v>14</v>
      </c>
      <c r="B56" s="32">
        <v>1440</v>
      </c>
      <c r="C56" s="4">
        <v>139998079.76749</v>
      </c>
      <c r="D56" s="4">
        <v>79486388.57665001</v>
      </c>
      <c r="E56" s="4">
        <v>51340981.55242188</v>
      </c>
      <c r="F56" s="4">
        <v>43959564.207049996</v>
      </c>
      <c r="G56" s="4">
        <f t="shared" si="3"/>
        <v>-7381417.345371887</v>
      </c>
      <c r="H56" s="22">
        <f t="shared" si="0"/>
        <v>-14.377242355281155</v>
      </c>
    </row>
    <row r="57" spans="1:8" ht="18.75" customHeight="1">
      <c r="A57" s="28" t="s">
        <v>16</v>
      </c>
      <c r="B57" s="32">
        <v>1450</v>
      </c>
      <c r="C57" s="11">
        <f>SUM(C50,C53,C54,C55,C56)</f>
        <v>380265067.589</v>
      </c>
      <c r="D57" s="11">
        <f>SUM(D50,D53,D54,D55,D56)</f>
        <v>322731168.26526004</v>
      </c>
      <c r="E57" s="11">
        <f>SUM(E50,E53,E54,E55,E56)</f>
        <v>154745574.26452377</v>
      </c>
      <c r="F57" s="11">
        <f>SUM(F50,F53,F54,F55,F56)</f>
        <v>141184490.09565997</v>
      </c>
      <c r="G57" s="13">
        <f t="shared" si="3"/>
        <v>-13561084.168863803</v>
      </c>
      <c r="H57" s="29">
        <f t="shared" si="0"/>
        <v>-8.763471416431173</v>
      </c>
    </row>
    <row r="58" spans="1:8" ht="19.5" customHeight="1">
      <c r="A58" s="61" t="s">
        <v>33</v>
      </c>
      <c r="B58" s="59"/>
      <c r="C58" s="59"/>
      <c r="D58" s="59"/>
      <c r="E58" s="59"/>
      <c r="F58" s="59"/>
      <c r="G58" s="59"/>
      <c r="H58" s="60"/>
    </row>
    <row r="59" spans="1:8" ht="18.75" customHeight="1">
      <c r="A59" s="65" t="s">
        <v>31</v>
      </c>
      <c r="B59" s="66"/>
      <c r="C59" s="66"/>
      <c r="D59" s="66"/>
      <c r="E59" s="66"/>
      <c r="F59" s="66"/>
      <c r="G59" s="66"/>
      <c r="H59" s="66"/>
    </row>
    <row r="60" spans="1:8" ht="37.5">
      <c r="A60" s="33" t="s">
        <v>17</v>
      </c>
      <c r="B60" s="19">
        <v>2000</v>
      </c>
      <c r="C60" s="4">
        <v>-138771844.8255</v>
      </c>
      <c r="D60" s="4">
        <v>-171099544.4</v>
      </c>
      <c r="E60" s="4">
        <v>-154913852.91446906</v>
      </c>
      <c r="F60" s="4">
        <v>-145190070.31846002</v>
      </c>
      <c r="G60" s="4">
        <f aca="true" t="shared" si="4" ref="G60:G71">F60-E60</f>
        <v>9723782.596009046</v>
      </c>
      <c r="H60" s="22">
        <f>F60/E60*100-100</f>
        <v>-6.2768967481415245</v>
      </c>
    </row>
    <row r="61" spans="1:8" ht="18.75">
      <c r="A61" s="50" t="s">
        <v>51</v>
      </c>
      <c r="B61" s="51">
        <v>1200</v>
      </c>
      <c r="C61" s="14">
        <f>C43</f>
        <v>19872046.26752188</v>
      </c>
      <c r="D61" s="14">
        <f>D43</f>
        <v>36955371.31385997</v>
      </c>
      <c r="E61" s="14">
        <f aca="true" t="shared" si="5" ref="E61:F61">E43</f>
        <v>-4499655.55396033</v>
      </c>
      <c r="F61" s="14">
        <f t="shared" si="5"/>
        <v>7231771.132319968</v>
      </c>
      <c r="G61" s="4">
        <f t="shared" si="4"/>
        <v>11731426.686280299</v>
      </c>
      <c r="H61" s="22">
        <f aca="true" t="shared" si="6" ref="H61:H71">F61/E61*100-100</f>
        <v>-260.7183271162832</v>
      </c>
    </row>
    <row r="62" spans="1:8" ht="37.5">
      <c r="A62" s="33" t="s">
        <v>100</v>
      </c>
      <c r="B62" s="19">
        <v>2010</v>
      </c>
      <c r="C62" s="14">
        <f>SUM(C63:C64)</f>
        <v>-6683449.4</v>
      </c>
      <c r="D62" s="14">
        <f>SUM(D63:D64)</f>
        <v>-5958826.4</v>
      </c>
      <c r="E62" s="14">
        <f>SUM(E63:E64)</f>
        <v>-3187578.287489441</v>
      </c>
      <c r="F62" s="14">
        <f>SUM(F63:F64)</f>
        <v>-2271138.5</v>
      </c>
      <c r="G62" s="4">
        <f t="shared" si="4"/>
        <v>916439.7874894412</v>
      </c>
      <c r="H62" s="22">
        <f t="shared" si="6"/>
        <v>-28.75034602557905</v>
      </c>
    </row>
    <row r="63" spans="1:8" ht="37.5">
      <c r="A63" s="25" t="s">
        <v>41</v>
      </c>
      <c r="B63" s="19">
        <v>2011</v>
      </c>
      <c r="C63" s="4">
        <v>-4333988.8</v>
      </c>
      <c r="D63" s="4">
        <v>-4246405.2</v>
      </c>
      <c r="E63" s="4">
        <v>-1318608.5874894413</v>
      </c>
      <c r="F63" s="4">
        <v>-559095.3</v>
      </c>
      <c r="G63" s="4">
        <f t="shared" si="4"/>
        <v>759513.2874894412</v>
      </c>
      <c r="H63" s="22">
        <f t="shared" si="6"/>
        <v>-57.599601177747</v>
      </c>
    </row>
    <row r="64" spans="1:8" ht="56.25">
      <c r="A64" s="25" t="s">
        <v>42</v>
      </c>
      <c r="B64" s="19">
        <v>2012</v>
      </c>
      <c r="C64" s="4">
        <v>-2349460.6</v>
      </c>
      <c r="D64" s="4">
        <v>-1712421.2000000002</v>
      </c>
      <c r="E64" s="4">
        <v>-1868969.7</v>
      </c>
      <c r="F64" s="4">
        <v>-1712043.2000000002</v>
      </c>
      <c r="G64" s="4">
        <f t="shared" si="4"/>
        <v>156926.49999999977</v>
      </c>
      <c r="H64" s="22">
        <f t="shared" si="6"/>
        <v>-8.396417555618996</v>
      </c>
    </row>
    <row r="65" spans="1:8" ht="18.75">
      <c r="A65" s="25" t="s">
        <v>38</v>
      </c>
      <c r="B65" s="19" t="s">
        <v>48</v>
      </c>
      <c r="C65" s="4">
        <v>-1963175.8</v>
      </c>
      <c r="D65" s="4">
        <v>-1639886.1</v>
      </c>
      <c r="E65" s="4">
        <v>-1737680.9</v>
      </c>
      <c r="F65" s="4">
        <v>-1639639.1</v>
      </c>
      <c r="G65" s="4">
        <f t="shared" si="4"/>
        <v>98041.79999999981</v>
      </c>
      <c r="H65" s="22">
        <f t="shared" si="6"/>
        <v>-5.642106096694732</v>
      </c>
    </row>
    <row r="66" spans="1:8" ht="18.75">
      <c r="A66" s="25" t="s">
        <v>39</v>
      </c>
      <c r="B66" s="19">
        <v>2020</v>
      </c>
      <c r="C66" s="4">
        <v>142221.5</v>
      </c>
      <c r="D66" s="4">
        <v>89458.3</v>
      </c>
      <c r="E66" s="4">
        <v>39927.899999999994</v>
      </c>
      <c r="F66" s="4">
        <v>43862.4</v>
      </c>
      <c r="G66" s="4">
        <f t="shared" si="4"/>
        <v>3934.5000000000073</v>
      </c>
      <c r="H66" s="22"/>
    </row>
    <row r="67" spans="1:8" ht="18.75">
      <c r="A67" s="33" t="s">
        <v>21</v>
      </c>
      <c r="B67" s="19">
        <v>2030</v>
      </c>
      <c r="C67" s="4">
        <v>-1396823.4</v>
      </c>
      <c r="D67" s="4">
        <v>-305575.10000000003</v>
      </c>
      <c r="E67" s="4">
        <v>-2097307.4</v>
      </c>
      <c r="F67" s="4">
        <v>-96398.40000000002</v>
      </c>
      <c r="G67" s="4">
        <f t="shared" si="4"/>
        <v>2000909</v>
      </c>
      <c r="H67" s="22">
        <f t="shared" si="6"/>
        <v>-95.4037066764748</v>
      </c>
    </row>
    <row r="68" spans="1:8" ht="18.75">
      <c r="A68" s="33" t="s">
        <v>12</v>
      </c>
      <c r="B68" s="19">
        <v>2040</v>
      </c>
      <c r="C68" s="4">
        <v>-3167890.800000003</v>
      </c>
      <c r="D68" s="4">
        <v>-770102.2000000001</v>
      </c>
      <c r="E68" s="4">
        <v>-839922.9288468019</v>
      </c>
      <c r="F68" s="4">
        <v>-756412.9</v>
      </c>
      <c r="G68" s="4">
        <f t="shared" si="4"/>
        <v>83510.02884680184</v>
      </c>
      <c r="H68" s="22">
        <f t="shared" si="6"/>
        <v>-9.942582346389756</v>
      </c>
    </row>
    <row r="69" spans="1:8" ht="18.75">
      <c r="A69" s="33" t="s">
        <v>85</v>
      </c>
      <c r="B69" s="19">
        <v>2050</v>
      </c>
      <c r="C69" s="4">
        <v>-24682822.849999983</v>
      </c>
      <c r="D69" s="4">
        <v>-23789025.7</v>
      </c>
      <c r="E69" s="4">
        <v>-12459694.771203395</v>
      </c>
      <c r="F69" s="4">
        <v>-23647096.30000001</v>
      </c>
      <c r="G69" s="4">
        <f t="shared" si="4"/>
        <v>-11187401.528796613</v>
      </c>
      <c r="H69" s="22">
        <f t="shared" si="6"/>
        <v>89.7887286505021</v>
      </c>
    </row>
    <row r="70" spans="1:8" ht="18.75">
      <c r="A70" s="33" t="s">
        <v>86</v>
      </c>
      <c r="B70" s="19">
        <v>2060</v>
      </c>
      <c r="C70" s="4">
        <v>348407.7</v>
      </c>
      <c r="D70" s="4">
        <v>92334.70000000003</v>
      </c>
      <c r="E70" s="4">
        <v>-747805.6</v>
      </c>
      <c r="F70" s="4">
        <v>-100426.59999999998</v>
      </c>
      <c r="G70" s="4">
        <f t="shared" si="4"/>
        <v>647379</v>
      </c>
      <c r="H70" s="22">
        <f t="shared" si="6"/>
        <v>-86.57049372189778</v>
      </c>
    </row>
    <row r="71" spans="1:8" ht="37.5">
      <c r="A71" s="33" t="s">
        <v>18</v>
      </c>
      <c r="B71" s="19">
        <v>2070</v>
      </c>
      <c r="C71" s="14">
        <f>SUM(C60:C62,C66:C70)</f>
        <v>-154340155.80797812</v>
      </c>
      <c r="D71" s="14">
        <f>SUM(D60:D62,D66:D70)</f>
        <v>-164785909.48614</v>
      </c>
      <c r="E71" s="14">
        <f>SUM(E60:E62,E66:E70)</f>
        <v>-178705889.55596903</v>
      </c>
      <c r="F71" s="14">
        <f>SUM(F60:F62,F66:F70)</f>
        <v>-164785909.48614007</v>
      </c>
      <c r="G71" s="4">
        <f t="shared" si="4"/>
        <v>13919980.069828957</v>
      </c>
      <c r="H71" s="22">
        <f t="shared" si="6"/>
        <v>-7.789323622414443</v>
      </c>
    </row>
    <row r="72" spans="1:8" ht="18.75" customHeight="1">
      <c r="A72" s="67" t="s">
        <v>101</v>
      </c>
      <c r="B72" s="68"/>
      <c r="C72" s="68"/>
      <c r="D72" s="68"/>
      <c r="E72" s="68"/>
      <c r="F72" s="68"/>
      <c r="G72" s="68"/>
      <c r="H72" s="69"/>
    </row>
    <row r="73" spans="1:8" ht="37.5">
      <c r="A73" s="34" t="s">
        <v>102</v>
      </c>
      <c r="B73" s="44">
        <v>2110</v>
      </c>
      <c r="C73" s="13">
        <v>75976503.279</v>
      </c>
      <c r="D73" s="13">
        <v>73668762.69670999</v>
      </c>
      <c r="E73" s="13">
        <v>31006466.87084212</v>
      </c>
      <c r="F73" s="13">
        <v>34483331.43582</v>
      </c>
      <c r="G73" s="13">
        <f aca="true" t="shared" si="7" ref="G73:G84">F73-E73</f>
        <v>3476864.564977877</v>
      </c>
      <c r="H73" s="29">
        <f>(F73/E73)*100-100</f>
        <v>11.213352941696982</v>
      </c>
    </row>
    <row r="74" spans="1:8" ht="18.75">
      <c r="A74" s="25" t="s">
        <v>103</v>
      </c>
      <c r="B74" s="19">
        <v>2111</v>
      </c>
      <c r="C74" s="4">
        <v>16906754.82</v>
      </c>
      <c r="D74" s="4">
        <v>13132748.2</v>
      </c>
      <c r="E74" s="4">
        <v>5365490.126403854</v>
      </c>
      <c r="F74" s="4">
        <v>5974951.514</v>
      </c>
      <c r="G74" s="4">
        <f t="shared" si="7"/>
        <v>609461.3875961462</v>
      </c>
      <c r="H74" s="22">
        <f>(F74/E74)*100-100</f>
        <v>11.35891359853511</v>
      </c>
    </row>
    <row r="75" spans="1:8" ht="37.5">
      <c r="A75" s="25" t="s">
        <v>104</v>
      </c>
      <c r="B75" s="19">
        <v>2112</v>
      </c>
      <c r="C75" s="4">
        <v>41027746.37899999</v>
      </c>
      <c r="D75" s="4">
        <v>33102181.06639</v>
      </c>
      <c r="E75" s="4">
        <v>13624401.415596545</v>
      </c>
      <c r="F75" s="4">
        <v>14747599.793</v>
      </c>
      <c r="G75" s="4">
        <f t="shared" si="7"/>
        <v>1123198.3774034549</v>
      </c>
      <c r="H75" s="22">
        <f aca="true" t="shared" si="8" ref="H75:H85">(F75/E75)*100-100</f>
        <v>8.244019998689069</v>
      </c>
    </row>
    <row r="76" spans="1:8" ht="37.5">
      <c r="A76" s="33" t="s">
        <v>105</v>
      </c>
      <c r="B76" s="55">
        <v>2113</v>
      </c>
      <c r="C76" s="4">
        <v>-2185108.5</v>
      </c>
      <c r="D76" s="4">
        <v>-2394830.6</v>
      </c>
      <c r="E76" s="4">
        <v>-1437627.2000000002</v>
      </c>
      <c r="F76" s="4">
        <v>-860654.8</v>
      </c>
      <c r="G76" s="4">
        <f t="shared" si="7"/>
        <v>576972.4000000001</v>
      </c>
      <c r="H76" s="22">
        <f t="shared" si="8"/>
        <v>-40.13365912943216</v>
      </c>
    </row>
    <row r="77" spans="1:8" ht="18.75">
      <c r="A77" s="33" t="s">
        <v>106</v>
      </c>
      <c r="B77" s="55">
        <v>2114</v>
      </c>
      <c r="C77" s="4">
        <v>3987107.92</v>
      </c>
      <c r="D77" s="4">
        <v>4639687.0257399995</v>
      </c>
      <c r="E77" s="4">
        <v>2073022.0242916665</v>
      </c>
      <c r="F77" s="4">
        <v>2374002.8</v>
      </c>
      <c r="G77" s="4">
        <f t="shared" si="7"/>
        <v>300980.77570833336</v>
      </c>
      <c r="H77" s="22">
        <f t="shared" si="8"/>
        <v>14.518937675598309</v>
      </c>
    </row>
    <row r="78" spans="1:8" ht="37.5">
      <c r="A78" s="33" t="s">
        <v>107</v>
      </c>
      <c r="B78" s="55">
        <v>2115</v>
      </c>
      <c r="C78" s="4">
        <v>3529995.4</v>
      </c>
      <c r="D78" s="4">
        <v>4696591.1</v>
      </c>
      <c r="E78" s="4">
        <v>1352883.3874894413</v>
      </c>
      <c r="F78" s="4">
        <v>1770942.4000000004</v>
      </c>
      <c r="G78" s="4">
        <f t="shared" si="7"/>
        <v>418059.01251055906</v>
      </c>
      <c r="H78" s="22">
        <f t="shared" si="8"/>
        <v>30.90133387522448</v>
      </c>
    </row>
    <row r="79" spans="1:8" ht="18.75">
      <c r="A79" s="33" t="s">
        <v>108</v>
      </c>
      <c r="B79" s="55">
        <v>2116</v>
      </c>
      <c r="C79" s="4">
        <v>701692</v>
      </c>
      <c r="D79" s="4">
        <v>742430.99939</v>
      </c>
      <c r="E79" s="4">
        <v>343439.8357293</v>
      </c>
      <c r="F79" s="4">
        <v>389255.44328</v>
      </c>
      <c r="G79" s="4">
        <f t="shared" si="7"/>
        <v>45815.60755070002</v>
      </c>
      <c r="H79" s="22">
        <f t="shared" si="8"/>
        <v>13.340213564163236</v>
      </c>
    </row>
    <row r="80" spans="1:8" ht="18.75">
      <c r="A80" s="33" t="s">
        <v>109</v>
      </c>
      <c r="B80" s="55">
        <v>2117</v>
      </c>
      <c r="C80" s="4">
        <v>7182539.26</v>
      </c>
      <c r="D80" s="4">
        <v>14094931.136690002</v>
      </c>
      <c r="E80" s="4">
        <v>6644077.160168606</v>
      </c>
      <c r="F80" s="4">
        <v>7454299.800000001</v>
      </c>
      <c r="G80" s="4">
        <f t="shared" si="7"/>
        <v>810222.6398313949</v>
      </c>
      <c r="H80" s="22">
        <f t="shared" si="8"/>
        <v>12.194660301188236</v>
      </c>
    </row>
    <row r="81" spans="1:8" ht="37.5">
      <c r="A81" s="34" t="s">
        <v>110</v>
      </c>
      <c r="B81" s="45">
        <v>2120</v>
      </c>
      <c r="C81" s="13">
        <v>9463283.371880004</v>
      </c>
      <c r="D81" s="13">
        <v>12167535.041689996</v>
      </c>
      <c r="E81" s="13">
        <v>6358720.105016362</v>
      </c>
      <c r="F81" s="13">
        <v>6265913.22081</v>
      </c>
      <c r="G81" s="13">
        <f t="shared" si="7"/>
        <v>-92806.88420636207</v>
      </c>
      <c r="H81" s="29">
        <f t="shared" si="8"/>
        <v>-1.4595214551611946</v>
      </c>
    </row>
    <row r="82" spans="1:8" ht="37.5">
      <c r="A82" s="34" t="s">
        <v>111</v>
      </c>
      <c r="B82" s="45">
        <v>2130</v>
      </c>
      <c r="C82" s="13">
        <v>26407902.73114131</v>
      </c>
      <c r="D82" s="13">
        <v>19662708.655483</v>
      </c>
      <c r="E82" s="13">
        <v>21285201.337116838</v>
      </c>
      <c r="F82" s="13">
        <v>13106949.950903</v>
      </c>
      <c r="G82" s="13">
        <f t="shared" si="7"/>
        <v>-8178251.386213837</v>
      </c>
      <c r="H82" s="29">
        <f t="shared" si="8"/>
        <v>-38.42224114625928</v>
      </c>
    </row>
    <row r="83" spans="1:8" ht="75">
      <c r="A83" s="35" t="s">
        <v>112</v>
      </c>
      <c r="B83" s="55">
        <v>2131</v>
      </c>
      <c r="C83" s="4">
        <v>14338692.7</v>
      </c>
      <c r="D83" s="4">
        <v>6055332.899999999</v>
      </c>
      <c r="E83" s="4">
        <v>14097499.119242433</v>
      </c>
      <c r="F83" s="4">
        <v>6051929.899999999</v>
      </c>
      <c r="G83" s="4">
        <f t="shared" si="7"/>
        <v>-8045569.219242434</v>
      </c>
      <c r="H83" s="22"/>
    </row>
    <row r="84" spans="1:8" ht="18.75" customHeight="1">
      <c r="A84" s="35" t="s">
        <v>113</v>
      </c>
      <c r="B84" s="55">
        <v>2133</v>
      </c>
      <c r="C84" s="4">
        <v>11435571.531141315</v>
      </c>
      <c r="D84" s="4">
        <v>12993722.514393</v>
      </c>
      <c r="E84" s="4">
        <v>6859930.017874401</v>
      </c>
      <c r="F84" s="4">
        <v>6783253.150903</v>
      </c>
      <c r="G84" s="4">
        <f t="shared" si="7"/>
        <v>-76676.8669714015</v>
      </c>
      <c r="H84" s="22">
        <f t="shared" si="8"/>
        <v>-1.117749988288665</v>
      </c>
    </row>
    <row r="85" spans="1:8" ht="18.75">
      <c r="A85" s="30" t="s">
        <v>62</v>
      </c>
      <c r="B85" s="46">
        <v>2200</v>
      </c>
      <c r="C85" s="13">
        <v>92619538.09175132</v>
      </c>
      <c r="D85" s="13">
        <v>78147340.117313</v>
      </c>
      <c r="E85" s="13">
        <v>45016559.21526556</v>
      </c>
      <c r="F85" s="13">
        <v>39367699.407533005</v>
      </c>
      <c r="G85" s="13">
        <f>F85-E85</f>
        <v>-5648859.807732552</v>
      </c>
      <c r="H85" s="29">
        <f t="shared" si="8"/>
        <v>-12.548404201041137</v>
      </c>
    </row>
    <row r="86" spans="1:8" ht="18.75" customHeight="1">
      <c r="A86" s="61" t="s">
        <v>32</v>
      </c>
      <c r="B86" s="59"/>
      <c r="C86" s="59"/>
      <c r="D86" s="59"/>
      <c r="E86" s="59"/>
      <c r="F86" s="59"/>
      <c r="G86" s="59"/>
      <c r="H86" s="60"/>
    </row>
    <row r="87" spans="1:8" ht="18.75">
      <c r="A87" s="30" t="s">
        <v>114</v>
      </c>
      <c r="B87" s="24">
        <v>3405</v>
      </c>
      <c r="C87" s="13">
        <v>93348204.2</v>
      </c>
      <c r="D87" s="13">
        <v>69469387.66839999</v>
      </c>
      <c r="E87" s="13">
        <v>67168234.22903186</v>
      </c>
      <c r="F87" s="13">
        <v>67958967.159451</v>
      </c>
      <c r="G87" s="13">
        <f aca="true" t="shared" si="9" ref="G87:G93">F87-E87</f>
        <v>790732.9304191321</v>
      </c>
      <c r="H87" s="29">
        <f aca="true" t="shared" si="10" ref="H87:H93">F87/E87*100-100</f>
        <v>1.1772423966407644</v>
      </c>
    </row>
    <row r="88" spans="1:8" ht="18.75">
      <c r="A88" s="35" t="s">
        <v>115</v>
      </c>
      <c r="B88" s="24">
        <v>3030</v>
      </c>
      <c r="C88" s="4">
        <v>5327564.9</v>
      </c>
      <c r="D88" s="4">
        <v>8618395.98128</v>
      </c>
      <c r="E88" s="4">
        <v>3984056.75</v>
      </c>
      <c r="F88" s="4">
        <v>4815854.731279999</v>
      </c>
      <c r="G88" s="4">
        <f t="shared" si="9"/>
        <v>831797.981279999</v>
      </c>
      <c r="H88" s="22">
        <f t="shared" si="10"/>
        <v>20.8781659869679</v>
      </c>
    </row>
    <row r="89" spans="1:8" ht="18.75">
      <c r="A89" s="35" t="s">
        <v>116</v>
      </c>
      <c r="B89" s="24">
        <v>3195</v>
      </c>
      <c r="C89" s="4">
        <v>37985175.33346784</v>
      </c>
      <c r="D89" s="4">
        <v>44702986.1015438</v>
      </c>
      <c r="E89" s="4">
        <v>5987207.064138209</v>
      </c>
      <c r="F89" s="4">
        <v>11080289.490202758</v>
      </c>
      <c r="G89" s="4">
        <f t="shared" si="9"/>
        <v>5093082.426064549</v>
      </c>
      <c r="H89" s="22">
        <f t="shared" si="10"/>
        <v>85.06608125465993</v>
      </c>
    </row>
    <row r="90" spans="1:8" ht="18.75">
      <c r="A90" s="35" t="s">
        <v>117</v>
      </c>
      <c r="B90" s="24">
        <v>3295</v>
      </c>
      <c r="C90" s="4">
        <v>52782.91747214459</v>
      </c>
      <c r="D90" s="4">
        <v>-15987915.241859594</v>
      </c>
      <c r="E90" s="4">
        <v>-6113289.6678989455</v>
      </c>
      <c r="F90" s="4">
        <v>6102417.6593604</v>
      </c>
      <c r="G90" s="4">
        <f t="shared" si="9"/>
        <v>12215707.327259347</v>
      </c>
      <c r="H90" s="22">
        <f t="shared" si="10"/>
        <v>-199.82215780489457</v>
      </c>
    </row>
    <row r="91" spans="1:8" ht="18.75">
      <c r="A91" s="35" t="s">
        <v>118</v>
      </c>
      <c r="B91" s="24">
        <v>3395</v>
      </c>
      <c r="C91" s="4">
        <v>-37375337.39328</v>
      </c>
      <c r="D91" s="4">
        <v>-29905132.86578</v>
      </c>
      <c r="E91" s="4">
        <v>477910.9057216607</v>
      </c>
      <c r="F91" s="4">
        <v>-17385340.2</v>
      </c>
      <c r="G91" s="4">
        <f t="shared" si="9"/>
        <v>-17863251.10572166</v>
      </c>
      <c r="H91" s="22">
        <f t="shared" si="10"/>
        <v>-3737.7785047084417</v>
      </c>
    </row>
    <row r="92" spans="1:8" ht="18.75">
      <c r="A92" s="35" t="s">
        <v>34</v>
      </c>
      <c r="B92" s="24">
        <v>3410</v>
      </c>
      <c r="C92" s="4">
        <v>-3675078.1307800002</v>
      </c>
      <c r="D92" s="4">
        <v>-2145558.2154200003</v>
      </c>
      <c r="E92" s="4">
        <v>6017.423065811949</v>
      </c>
      <c r="F92" s="4">
        <v>-1269057.7999999998</v>
      </c>
      <c r="G92" s="4">
        <f t="shared" si="9"/>
        <v>-1275075.2230658117</v>
      </c>
      <c r="H92" s="22">
        <f t="shared" si="10"/>
        <v>-21189.72206408695</v>
      </c>
    </row>
    <row r="93" spans="1:8" ht="18.75">
      <c r="A93" s="30" t="s">
        <v>119</v>
      </c>
      <c r="B93" s="56">
        <v>3415</v>
      </c>
      <c r="C93" s="11">
        <f>SUM(C87,C89:C92)</f>
        <v>90335746.92687999</v>
      </c>
      <c r="D93" s="11">
        <f>SUM(D87,D89:D92)</f>
        <v>66133767.44688419</v>
      </c>
      <c r="E93" s="11">
        <f>SUM(E87,E89:E92)</f>
        <v>67526079.95405859</v>
      </c>
      <c r="F93" s="11">
        <f>SUM(F87,F89:F92)</f>
        <v>66487276.30901414</v>
      </c>
      <c r="G93" s="13">
        <f t="shared" si="9"/>
        <v>-1038803.645044446</v>
      </c>
      <c r="H93" s="29">
        <f t="shared" si="10"/>
        <v>-1.53837398195067</v>
      </c>
    </row>
    <row r="94" spans="1:8" ht="18.75" customHeight="1">
      <c r="A94" s="70" t="s">
        <v>44</v>
      </c>
      <c r="B94" s="59"/>
      <c r="C94" s="59"/>
      <c r="D94" s="59"/>
      <c r="E94" s="59"/>
      <c r="F94" s="59"/>
      <c r="G94" s="59"/>
      <c r="H94" s="60"/>
    </row>
    <row r="95" spans="1:8" ht="18.75">
      <c r="A95" s="30" t="s">
        <v>80</v>
      </c>
      <c r="B95" s="57">
        <v>4000</v>
      </c>
      <c r="C95" s="11">
        <f>SUM(C96:C101)</f>
        <v>25179439.593343336</v>
      </c>
      <c r="D95" s="11">
        <f>SUM(D96:D101)</f>
        <v>37064182.63573248</v>
      </c>
      <c r="E95" s="11">
        <f>SUM(E96:E101)</f>
        <v>25204704.720223982</v>
      </c>
      <c r="F95" s="11">
        <f>SUM(F96:F101)</f>
        <v>18157122.883633286</v>
      </c>
      <c r="G95" s="13">
        <f aca="true" t="shared" si="11" ref="G95:G100">F95-E95</f>
        <v>-7047581.836590696</v>
      </c>
      <c r="H95" s="29">
        <f>F95/E95*100-100</f>
        <v>-27.961374333958346</v>
      </c>
    </row>
    <row r="96" spans="1:8" ht="18.75">
      <c r="A96" s="25" t="s">
        <v>0</v>
      </c>
      <c r="B96" s="37">
        <v>4010</v>
      </c>
      <c r="C96" s="4">
        <v>10109604.14258</v>
      </c>
      <c r="D96" s="4">
        <v>16059762.971239978</v>
      </c>
      <c r="E96" s="4">
        <v>9115651.083784815</v>
      </c>
      <c r="F96" s="4">
        <v>8002204.865704325</v>
      </c>
      <c r="G96" s="4">
        <f t="shared" si="11"/>
        <v>-1113446.21808049</v>
      </c>
      <c r="H96" s="22">
        <f>F96/E96*100-100</f>
        <v>-12.214664732628052</v>
      </c>
    </row>
    <row r="97" spans="1:8" ht="18.75">
      <c r="A97" s="25" t="s">
        <v>1</v>
      </c>
      <c r="B97" s="36">
        <v>4020</v>
      </c>
      <c r="C97" s="4">
        <v>5523106.861743333</v>
      </c>
      <c r="D97" s="4">
        <v>10650062.9569279</v>
      </c>
      <c r="E97" s="4">
        <v>7568964.580314166</v>
      </c>
      <c r="F97" s="4">
        <v>4346957.896527057</v>
      </c>
      <c r="G97" s="4">
        <f t="shared" si="11"/>
        <v>-3222006.6837871093</v>
      </c>
      <c r="H97" s="22">
        <f aca="true" t="shared" si="12" ref="H97:H106">F97/E97*100-100</f>
        <v>-42.56865849481058</v>
      </c>
    </row>
    <row r="98" spans="1:8" ht="18.75" customHeight="1">
      <c r="A98" s="25" t="s">
        <v>15</v>
      </c>
      <c r="B98" s="37">
        <v>4030</v>
      </c>
      <c r="C98" s="4">
        <v>892605.52795</v>
      </c>
      <c r="D98" s="4">
        <v>894338.7875699999</v>
      </c>
      <c r="E98" s="4">
        <v>154895.1</v>
      </c>
      <c r="F98" s="4">
        <v>403895.97400248365</v>
      </c>
      <c r="G98" s="4">
        <f t="shared" si="11"/>
        <v>249000.87400248364</v>
      </c>
      <c r="H98" s="22">
        <f t="shared" si="12"/>
        <v>160.75451967330383</v>
      </c>
    </row>
    <row r="99" spans="1:8" ht="18.75">
      <c r="A99" s="25" t="s">
        <v>2</v>
      </c>
      <c r="B99" s="36">
        <v>4040</v>
      </c>
      <c r="C99" s="4">
        <v>425520.48174</v>
      </c>
      <c r="D99" s="4">
        <v>720035.64074</v>
      </c>
      <c r="E99" s="4">
        <v>647974.7</v>
      </c>
      <c r="F99" s="4">
        <v>356064.110179421</v>
      </c>
      <c r="G99" s="4">
        <f t="shared" si="11"/>
        <v>-291910.5898205789</v>
      </c>
      <c r="H99" s="22">
        <f t="shared" si="12"/>
        <v>-45.049689412345714</v>
      </c>
    </row>
    <row r="100" spans="1:8" ht="37.5">
      <c r="A100" s="25" t="s">
        <v>20</v>
      </c>
      <c r="B100" s="37">
        <v>4050</v>
      </c>
      <c r="C100" s="4">
        <v>5786812.000000001</v>
      </c>
      <c r="D100" s="4">
        <v>6516861.643</v>
      </c>
      <c r="E100" s="4">
        <v>5325547.4</v>
      </c>
      <c r="F100" s="4">
        <v>3772276.543</v>
      </c>
      <c r="G100" s="4">
        <f t="shared" si="11"/>
        <v>-1553270.8570000003</v>
      </c>
      <c r="H100" s="22">
        <f t="shared" si="12"/>
        <v>-29.16640751333844</v>
      </c>
    </row>
    <row r="101" spans="1:8" ht="18.75">
      <c r="A101" s="25" t="s">
        <v>120</v>
      </c>
      <c r="B101" s="37">
        <v>4060</v>
      </c>
      <c r="C101" s="4">
        <v>2441790.57933</v>
      </c>
      <c r="D101" s="4">
        <v>2223120.6362546</v>
      </c>
      <c r="E101" s="4">
        <v>2391671.856125</v>
      </c>
      <c r="F101" s="4">
        <v>1275723.49422</v>
      </c>
      <c r="G101" s="4"/>
      <c r="H101" s="22">
        <f t="shared" si="12"/>
        <v>-46.65976057907315</v>
      </c>
    </row>
    <row r="102" spans="1:8" ht="18.75">
      <c r="A102" s="30" t="s">
        <v>81</v>
      </c>
      <c r="B102" s="44">
        <v>4000</v>
      </c>
      <c r="C102" s="11">
        <f>SUM(C103:C106)</f>
        <v>25179439.593343332</v>
      </c>
      <c r="D102" s="11">
        <f>SUM(D103:D106)</f>
        <v>37064182.63573247</v>
      </c>
      <c r="E102" s="11">
        <f>SUM(E103:E106)</f>
        <v>25204704.72397398</v>
      </c>
      <c r="F102" s="11">
        <f>SUM(F103:F106)</f>
        <v>18157122.883633286</v>
      </c>
      <c r="G102" s="13">
        <f>F102-E102</f>
        <v>-7047581.840340693</v>
      </c>
      <c r="H102" s="29">
        <f t="shared" si="12"/>
        <v>-27.961374344676372</v>
      </c>
    </row>
    <row r="103" spans="1:8" ht="18.75">
      <c r="A103" s="33" t="s">
        <v>82</v>
      </c>
      <c r="B103" s="19" t="s">
        <v>87</v>
      </c>
      <c r="C103" s="4">
        <v>2657966</v>
      </c>
      <c r="D103" s="4">
        <v>5009215.4</v>
      </c>
      <c r="E103" s="4">
        <v>2811400</v>
      </c>
      <c r="F103" s="4">
        <v>1694840.4000000001</v>
      </c>
      <c r="G103" s="4">
        <f>F103-E103</f>
        <v>-1116559.5999999999</v>
      </c>
      <c r="H103" s="22">
        <f t="shared" si="12"/>
        <v>-39.715430034858066</v>
      </c>
    </row>
    <row r="104" spans="1:8" ht="18.75">
      <c r="A104" s="33" t="s">
        <v>22</v>
      </c>
      <c r="B104" s="19" t="s">
        <v>88</v>
      </c>
      <c r="C104" s="4">
        <v>144661.4</v>
      </c>
      <c r="D104" s="4">
        <v>1020602.8999999999</v>
      </c>
      <c r="E104" s="4">
        <v>1063622.3</v>
      </c>
      <c r="F104" s="4">
        <v>1055730</v>
      </c>
      <c r="G104" s="4">
        <f>F104-E104</f>
        <v>-7892.300000000047</v>
      </c>
      <c r="H104" s="22"/>
    </row>
    <row r="105" spans="1:8" ht="18.75">
      <c r="A105" s="33" t="s">
        <v>83</v>
      </c>
      <c r="B105" s="19" t="s">
        <v>89</v>
      </c>
      <c r="C105" s="4">
        <v>20494905.593343332</v>
      </c>
      <c r="D105" s="4">
        <v>29290099.53573247</v>
      </c>
      <c r="E105" s="4">
        <v>20261850.831182312</v>
      </c>
      <c r="F105" s="4">
        <v>14485111.983633287</v>
      </c>
      <c r="G105" s="4">
        <f>F105-E105</f>
        <v>-5776738.847549025</v>
      </c>
      <c r="H105" s="22">
        <f t="shared" si="12"/>
        <v>-28.510420374128984</v>
      </c>
    </row>
    <row r="106" spans="1:8" ht="18.75">
      <c r="A106" s="33" t="s">
        <v>84</v>
      </c>
      <c r="B106" s="19" t="s">
        <v>90</v>
      </c>
      <c r="C106" s="4">
        <v>1881906.6</v>
      </c>
      <c r="D106" s="4">
        <v>1744264.7999999998</v>
      </c>
      <c r="E106" s="4">
        <v>1067831.5927916665</v>
      </c>
      <c r="F106" s="4">
        <v>921440.5000000001</v>
      </c>
      <c r="G106" s="4">
        <f>F106-E106</f>
        <v>-146391.0927916664</v>
      </c>
      <c r="H106" s="22">
        <f t="shared" si="12"/>
        <v>-13.709192889578347</v>
      </c>
    </row>
    <row r="107" spans="1:8" ht="18.75" customHeight="1">
      <c r="A107" s="58" t="s">
        <v>46</v>
      </c>
      <c r="B107" s="59"/>
      <c r="C107" s="59"/>
      <c r="D107" s="59"/>
      <c r="E107" s="59"/>
      <c r="F107" s="59"/>
      <c r="G107" s="59"/>
      <c r="H107" s="60"/>
    </row>
    <row r="108" spans="1:8" ht="18.75">
      <c r="A108" s="35" t="s">
        <v>91</v>
      </c>
      <c r="B108" s="19">
        <v>5040</v>
      </c>
      <c r="C108" s="12">
        <f>(C43/C11)*100</f>
        <v>4.682565570066687</v>
      </c>
      <c r="D108" s="12">
        <f>(D43/D11)*100</f>
        <v>8.363782567844877</v>
      </c>
      <c r="E108" s="12" t="s">
        <v>123</v>
      </c>
      <c r="F108" s="12" t="s">
        <v>123</v>
      </c>
      <c r="G108" s="17">
        <f>D108-C108</f>
        <v>3.681216997778191</v>
      </c>
      <c r="H108" s="22"/>
    </row>
    <row r="109" spans="1:8" ht="18.75">
      <c r="A109" s="35" t="s">
        <v>92</v>
      </c>
      <c r="B109" s="19">
        <v>5020</v>
      </c>
      <c r="C109" s="12">
        <f>(C43/C120)*100</f>
        <v>0.9941414510977319</v>
      </c>
      <c r="D109" s="12">
        <f>(D43/D120)*100</f>
        <v>1.9490809432250937</v>
      </c>
      <c r="E109" s="12" t="s">
        <v>123</v>
      </c>
      <c r="F109" s="12" t="s">
        <v>123</v>
      </c>
      <c r="G109" s="17">
        <f>D109-C109</f>
        <v>0.9549394921273618</v>
      </c>
      <c r="H109" s="22"/>
    </row>
    <row r="110" spans="1:8" ht="18.75">
      <c r="A110" s="35" t="s">
        <v>93</v>
      </c>
      <c r="B110" s="19">
        <v>5030</v>
      </c>
      <c r="C110" s="12">
        <f>(C43/C126)*100</f>
        <v>1.4824320141516993</v>
      </c>
      <c r="D110" s="12">
        <f>(D43/D126)*100</f>
        <v>2.964516876996883</v>
      </c>
      <c r="E110" s="12" t="s">
        <v>123</v>
      </c>
      <c r="F110" s="12" t="s">
        <v>123</v>
      </c>
      <c r="G110" s="17">
        <f>D110-C110</f>
        <v>1.4820848628451835</v>
      </c>
      <c r="H110" s="22"/>
    </row>
    <row r="111" spans="1:8" ht="18.75">
      <c r="A111" s="35" t="s">
        <v>52</v>
      </c>
      <c r="B111" s="19">
        <v>5110</v>
      </c>
      <c r="C111" s="47">
        <f>C126/C123</f>
        <v>2.031859624972546</v>
      </c>
      <c r="D111" s="47">
        <f>D126/D123</f>
        <v>1.9199975266763043</v>
      </c>
      <c r="E111" s="47" t="s">
        <v>123</v>
      </c>
      <c r="F111" s="47" t="s">
        <v>123</v>
      </c>
      <c r="G111" s="48">
        <f>D111-C111</f>
        <v>-0.11186209829624172</v>
      </c>
      <c r="H111" s="49"/>
    </row>
    <row r="112" spans="1:8" ht="18.75">
      <c r="A112" s="35" t="s">
        <v>121</v>
      </c>
      <c r="B112" s="19">
        <v>5220</v>
      </c>
      <c r="C112" s="47">
        <f>C117/C116</f>
        <v>0.47238284852572526</v>
      </c>
      <c r="D112" s="47">
        <f>D117/D116</f>
        <v>0.543152115452706</v>
      </c>
      <c r="E112" s="47" t="s">
        <v>123</v>
      </c>
      <c r="F112" s="47" t="s">
        <v>123</v>
      </c>
      <c r="G112" s="48">
        <f>D112-C112</f>
        <v>0.07076926692698077</v>
      </c>
      <c r="H112" s="49"/>
    </row>
    <row r="113" spans="1:8" ht="18.75" customHeight="1">
      <c r="A113" s="61" t="s">
        <v>45</v>
      </c>
      <c r="B113" s="59"/>
      <c r="C113" s="59"/>
      <c r="D113" s="59"/>
      <c r="E113" s="59"/>
      <c r="F113" s="59"/>
      <c r="G113" s="59"/>
      <c r="H113" s="60"/>
    </row>
    <row r="114" spans="1:8" ht="18.75">
      <c r="A114" s="35" t="s">
        <v>122</v>
      </c>
      <c r="B114" s="19">
        <v>6000</v>
      </c>
      <c r="C114" s="4">
        <v>1531807195.8</v>
      </c>
      <c r="D114" s="4">
        <v>1428763130.6</v>
      </c>
      <c r="E114" s="15" t="s">
        <v>123</v>
      </c>
      <c r="F114" s="15" t="s">
        <v>123</v>
      </c>
      <c r="G114" s="4">
        <f>D114-C114</f>
        <v>-103044065.20000005</v>
      </c>
      <c r="H114" s="22">
        <f>(D114/C114)*100-100</f>
        <v>-6.726960513211608</v>
      </c>
    </row>
    <row r="115" spans="1:8" ht="18.75">
      <c r="A115" s="35" t="s">
        <v>124</v>
      </c>
      <c r="B115" s="19">
        <v>6001</v>
      </c>
      <c r="C115" s="14">
        <f>C116-C117</f>
        <v>905480219.7</v>
      </c>
      <c r="D115" s="14">
        <f>D116-D117</f>
        <v>841719139.0999999</v>
      </c>
      <c r="E115" s="15" t="s">
        <v>123</v>
      </c>
      <c r="F115" s="15" t="s">
        <v>123</v>
      </c>
      <c r="G115" s="4">
        <f aca="true" t="shared" si="13" ref="G115:G126">D115-C115</f>
        <v>-63761080.60000014</v>
      </c>
      <c r="H115" s="22">
        <f aca="true" t="shared" si="14" ref="H115:H126">(D115/C115)*100-100</f>
        <v>-7.04168674398268</v>
      </c>
    </row>
    <row r="116" spans="1:8" ht="18.75">
      <c r="A116" s="35" t="s">
        <v>125</v>
      </c>
      <c r="B116" s="19">
        <v>6002</v>
      </c>
      <c r="C116" s="4">
        <v>1716169038.8</v>
      </c>
      <c r="D116" s="4">
        <v>1842449462</v>
      </c>
      <c r="E116" s="15" t="s">
        <v>123</v>
      </c>
      <c r="F116" s="15" t="s">
        <v>123</v>
      </c>
      <c r="G116" s="4">
        <f t="shared" si="13"/>
        <v>126280423.20000005</v>
      </c>
      <c r="H116" s="22">
        <f t="shared" si="14"/>
        <v>7.358274176085786</v>
      </c>
    </row>
    <row r="117" spans="1:8" ht="18.75">
      <c r="A117" s="35" t="s">
        <v>126</v>
      </c>
      <c r="B117" s="19">
        <v>6003</v>
      </c>
      <c r="C117" s="4">
        <v>810688819.0999999</v>
      </c>
      <c r="D117" s="4">
        <v>1000730322.9000001</v>
      </c>
      <c r="E117" s="15" t="s">
        <v>123</v>
      </c>
      <c r="F117" s="15" t="s">
        <v>123</v>
      </c>
      <c r="G117" s="4">
        <f t="shared" si="13"/>
        <v>190041503.8000002</v>
      </c>
      <c r="H117" s="22">
        <f t="shared" si="14"/>
        <v>23.441979132138286</v>
      </c>
    </row>
    <row r="118" spans="1:8" ht="18.75">
      <c r="A118" s="35" t="s">
        <v>127</v>
      </c>
      <c r="B118" s="19">
        <v>6010</v>
      </c>
      <c r="C118" s="4">
        <v>468322153.79999995</v>
      </c>
      <c r="D118" s="4">
        <v>467347979.40000004</v>
      </c>
      <c r="E118" s="15" t="s">
        <v>123</v>
      </c>
      <c r="F118" s="15" t="s">
        <v>123</v>
      </c>
      <c r="G118" s="4">
        <f t="shared" si="13"/>
        <v>-974174.3999999166</v>
      </c>
      <c r="H118" s="22">
        <f t="shared" si="14"/>
        <v>-0.20801373415615387</v>
      </c>
    </row>
    <row r="119" spans="1:8" ht="18.75">
      <c r="A119" s="35" t="s">
        <v>128</v>
      </c>
      <c r="B119" s="19">
        <v>6011</v>
      </c>
      <c r="C119" s="4">
        <v>89362432.13999999</v>
      </c>
      <c r="D119" s="4">
        <v>66373350.60660426</v>
      </c>
      <c r="E119" s="15" t="s">
        <v>123</v>
      </c>
      <c r="F119" s="15" t="s">
        <v>123</v>
      </c>
      <c r="G119" s="4">
        <f t="shared" si="13"/>
        <v>-22989081.533395723</v>
      </c>
      <c r="H119" s="22">
        <f t="shared" si="14"/>
        <v>-25.725666796288394</v>
      </c>
    </row>
    <row r="120" spans="1:8" ht="18.75">
      <c r="A120" s="30" t="s">
        <v>63</v>
      </c>
      <c r="B120" s="44">
        <v>6020</v>
      </c>
      <c r="C120" s="13">
        <v>1998915370.2</v>
      </c>
      <c r="D120" s="13">
        <v>1896040872.1</v>
      </c>
      <c r="E120" s="18" t="s">
        <v>123</v>
      </c>
      <c r="F120" s="18" t="s">
        <v>123</v>
      </c>
      <c r="G120" s="13">
        <f t="shared" si="13"/>
        <v>-102874498.10000014</v>
      </c>
      <c r="H120" s="29">
        <f t="shared" si="14"/>
        <v>-5.146515937275879</v>
      </c>
    </row>
    <row r="121" spans="1:8" ht="18.75">
      <c r="A121" s="35" t="s">
        <v>35</v>
      </c>
      <c r="B121" s="19">
        <v>6030</v>
      </c>
      <c r="C121" s="4">
        <v>287263652</v>
      </c>
      <c r="D121" s="4">
        <v>251982473.30000004</v>
      </c>
      <c r="E121" s="15" t="s">
        <v>123</v>
      </c>
      <c r="F121" s="15" t="s">
        <v>123</v>
      </c>
      <c r="G121" s="4">
        <f t="shared" si="13"/>
        <v>-35281178.69999996</v>
      </c>
      <c r="H121" s="22">
        <f t="shared" si="14"/>
        <v>-12.281810961590068</v>
      </c>
    </row>
    <row r="122" spans="1:8" ht="18.75">
      <c r="A122" s="35" t="s">
        <v>36</v>
      </c>
      <c r="B122" s="19">
        <v>6040</v>
      </c>
      <c r="C122" s="4">
        <v>372478304.1</v>
      </c>
      <c r="D122" s="4">
        <v>397283994.70000005</v>
      </c>
      <c r="E122" s="15" t="s">
        <v>123</v>
      </c>
      <c r="F122" s="15" t="s">
        <v>123</v>
      </c>
      <c r="G122" s="4">
        <f t="shared" si="13"/>
        <v>24805690.600000024</v>
      </c>
      <c r="H122" s="22">
        <f t="shared" si="14"/>
        <v>6.659633682540715</v>
      </c>
    </row>
    <row r="123" spans="1:8" ht="18.75">
      <c r="A123" s="30" t="s">
        <v>64</v>
      </c>
      <c r="B123" s="19">
        <v>6050</v>
      </c>
      <c r="C123" s="11">
        <f>SUM(C121:C122)</f>
        <v>659741956.1</v>
      </c>
      <c r="D123" s="11">
        <f>SUM(D121:D122)</f>
        <v>649266468.0000001</v>
      </c>
      <c r="E123" s="15" t="s">
        <v>123</v>
      </c>
      <c r="F123" s="15" t="s">
        <v>123</v>
      </c>
      <c r="G123" s="13">
        <f t="shared" si="13"/>
        <v>-10475488.099999905</v>
      </c>
      <c r="H123" s="29">
        <f t="shared" si="14"/>
        <v>-1.587815963975487</v>
      </c>
    </row>
    <row r="124" spans="1:8" ht="18.75">
      <c r="A124" s="35" t="s">
        <v>129</v>
      </c>
      <c r="B124" s="19">
        <v>6060</v>
      </c>
      <c r="C124" s="4">
        <v>14335259</v>
      </c>
      <c r="D124" s="4">
        <v>9867466</v>
      </c>
      <c r="E124" s="15" t="s">
        <v>123</v>
      </c>
      <c r="F124" s="15" t="s">
        <v>123</v>
      </c>
      <c r="G124" s="4">
        <f t="shared" si="13"/>
        <v>-4467793</v>
      </c>
      <c r="H124" s="22">
        <f t="shared" si="14"/>
        <v>-31.166461659325435</v>
      </c>
    </row>
    <row r="125" spans="1:8" ht="18.75">
      <c r="A125" s="35" t="s">
        <v>130</v>
      </c>
      <c r="B125" s="19">
        <v>6070</v>
      </c>
      <c r="C125" s="4">
        <v>165425911.4</v>
      </c>
      <c r="D125" s="4">
        <v>164492587.9</v>
      </c>
      <c r="E125" s="15" t="s">
        <v>123</v>
      </c>
      <c r="F125" s="15" t="s">
        <v>123</v>
      </c>
      <c r="G125" s="4">
        <f t="shared" si="13"/>
        <v>-933323.5</v>
      </c>
      <c r="H125" s="22">
        <f t="shared" si="14"/>
        <v>-0.5641942620120801</v>
      </c>
    </row>
    <row r="126" spans="1:8" ht="18.75">
      <c r="A126" s="30" t="s">
        <v>30</v>
      </c>
      <c r="B126" s="44">
        <v>6080</v>
      </c>
      <c r="C126" s="4">
        <v>1340503043.5</v>
      </c>
      <c r="D126" s="4">
        <v>1246590012.71386</v>
      </c>
      <c r="E126" s="18" t="s">
        <v>123</v>
      </c>
      <c r="F126" s="18" t="s">
        <v>123</v>
      </c>
      <c r="G126" s="13">
        <f t="shared" si="13"/>
        <v>-93913030.78613997</v>
      </c>
      <c r="H126" s="29">
        <f t="shared" si="14"/>
        <v>-7.0058051148423175</v>
      </c>
    </row>
    <row r="127" spans="1:8" ht="18.75" customHeight="1">
      <c r="A127" s="62" t="s">
        <v>131</v>
      </c>
      <c r="B127" s="63"/>
      <c r="C127" s="63"/>
      <c r="D127" s="63"/>
      <c r="E127" s="63"/>
      <c r="F127" s="63"/>
      <c r="G127" s="63"/>
      <c r="H127" s="64"/>
    </row>
    <row r="128" spans="1:8" ht="18.75">
      <c r="A128" s="30" t="s">
        <v>132</v>
      </c>
      <c r="B128" s="54" t="s">
        <v>133</v>
      </c>
      <c r="C128" s="11">
        <f>SUM(C129:C131)</f>
        <v>42670298.98303</v>
      </c>
      <c r="D128" s="11">
        <f>SUM(D129:D131)</f>
        <v>41120439.1</v>
      </c>
      <c r="E128" s="11">
        <f>SUM(E129:E131)</f>
        <v>44779170.047795</v>
      </c>
      <c r="F128" s="11">
        <f>SUM(F129:F131)</f>
        <v>17421339.2</v>
      </c>
      <c r="G128" s="13">
        <f aca="true" t="shared" si="15" ref="G128:G135">F128-E128</f>
        <v>-27357830.847795</v>
      </c>
      <c r="H128" s="29">
        <f>(F128/E128)*100-100</f>
        <v>-61.09499309298195</v>
      </c>
    </row>
    <row r="129" spans="1:8" ht="18.75">
      <c r="A129" s="35" t="s">
        <v>134</v>
      </c>
      <c r="B129" s="38" t="s">
        <v>135</v>
      </c>
      <c r="C129" s="4">
        <v>12708608</v>
      </c>
      <c r="D129" s="4">
        <v>18408303.4</v>
      </c>
      <c r="E129" s="4">
        <v>31059657</v>
      </c>
      <c r="F129" s="4">
        <v>8926339.4</v>
      </c>
      <c r="G129" s="4">
        <f t="shared" si="15"/>
        <v>-22133317.6</v>
      </c>
      <c r="H129" s="22">
        <f aca="true" t="shared" si="16" ref="H129:H135">(F129/E129)*100-100</f>
        <v>-71.26066330996508</v>
      </c>
    </row>
    <row r="130" spans="1:8" ht="18.75">
      <c r="A130" s="35" t="s">
        <v>136</v>
      </c>
      <c r="B130" s="38" t="s">
        <v>137</v>
      </c>
      <c r="C130" s="4">
        <v>29441623.000229996</v>
      </c>
      <c r="D130" s="4">
        <v>18813163.3</v>
      </c>
      <c r="E130" s="4">
        <v>13153716.047795</v>
      </c>
      <c r="F130" s="4">
        <v>8163457.9</v>
      </c>
      <c r="G130" s="4">
        <f t="shared" si="15"/>
        <v>-4990258.147794999</v>
      </c>
      <c r="H130" s="22">
        <f t="shared" si="16"/>
        <v>-37.938010290495306</v>
      </c>
    </row>
    <row r="131" spans="1:8" ht="18.75">
      <c r="A131" s="35" t="s">
        <v>138</v>
      </c>
      <c r="B131" s="38" t="s">
        <v>139</v>
      </c>
      <c r="C131" s="4">
        <v>520067.9828</v>
      </c>
      <c r="D131" s="4">
        <v>3898972.4</v>
      </c>
      <c r="E131" s="4">
        <v>565797</v>
      </c>
      <c r="F131" s="4">
        <v>331541.89999999997</v>
      </c>
      <c r="G131" s="4">
        <f t="shared" si="15"/>
        <v>-234255.10000000003</v>
      </c>
      <c r="H131" s="22">
        <f t="shared" si="16"/>
        <v>-41.40267622486511</v>
      </c>
    </row>
    <row r="132" spans="1:8" ht="18.75">
      <c r="A132" s="30" t="s">
        <v>140</v>
      </c>
      <c r="B132" s="54" t="s">
        <v>141</v>
      </c>
      <c r="C132" s="11">
        <f>SUM(C133:C135)</f>
        <v>61632419.74035999</v>
      </c>
      <c r="D132" s="11">
        <f>SUM(D133:D135)</f>
        <v>60468678.778000005</v>
      </c>
      <c r="E132" s="11">
        <f>SUM(E133:E135)</f>
        <v>25071423.73348077</v>
      </c>
      <c r="F132" s="11">
        <f>SUM(F133:F135)</f>
        <v>21015327.077949997</v>
      </c>
      <c r="G132" s="13">
        <f t="shared" si="15"/>
        <v>-4056096.655530773</v>
      </c>
      <c r="H132" s="29">
        <f t="shared" si="16"/>
        <v>-16.178166420258762</v>
      </c>
    </row>
    <row r="133" spans="1:8" ht="18.75">
      <c r="A133" s="35" t="s">
        <v>134</v>
      </c>
      <c r="B133" s="38" t="s">
        <v>142</v>
      </c>
      <c r="C133" s="4">
        <v>14103065.8</v>
      </c>
      <c r="D133" s="4">
        <v>22144537.1</v>
      </c>
      <c r="E133" s="4">
        <v>10304698.2</v>
      </c>
      <c r="F133" s="4">
        <v>6351945.1</v>
      </c>
      <c r="G133" s="4">
        <f t="shared" si="15"/>
        <v>-3952753.0999999996</v>
      </c>
      <c r="H133" s="22">
        <f t="shared" si="16"/>
        <v>-38.358746886929694</v>
      </c>
    </row>
    <row r="134" spans="1:8" ht="18.75">
      <c r="A134" s="35" t="s">
        <v>136</v>
      </c>
      <c r="B134" s="38" t="s">
        <v>143</v>
      </c>
      <c r="C134" s="4">
        <v>45696685.64036</v>
      </c>
      <c r="D134" s="4">
        <v>37568308.978</v>
      </c>
      <c r="E134" s="4">
        <v>14529489.13353077</v>
      </c>
      <c r="F134" s="4">
        <v>14389599.178</v>
      </c>
      <c r="G134" s="4">
        <f t="shared" si="15"/>
        <v>-139889.95553077012</v>
      </c>
      <c r="H134" s="22">
        <f t="shared" si="16"/>
        <v>-0.9628002350608114</v>
      </c>
    </row>
    <row r="135" spans="1:8" ht="18.75">
      <c r="A135" s="35" t="s">
        <v>138</v>
      </c>
      <c r="B135" s="38" t="s">
        <v>144</v>
      </c>
      <c r="C135" s="4">
        <v>1832668.3</v>
      </c>
      <c r="D135" s="4">
        <v>755832.7</v>
      </c>
      <c r="E135" s="4">
        <v>237236.39995</v>
      </c>
      <c r="F135" s="4">
        <v>273782.79995</v>
      </c>
      <c r="G135" s="4">
        <f t="shared" si="15"/>
        <v>36546.40000000002</v>
      </c>
      <c r="H135" s="22">
        <f t="shared" si="16"/>
        <v>15.405055888431349</v>
      </c>
    </row>
    <row r="136" spans="1:8" ht="18.75" customHeight="1">
      <c r="A136" s="61" t="s">
        <v>145</v>
      </c>
      <c r="B136" s="59"/>
      <c r="C136" s="59"/>
      <c r="D136" s="59"/>
      <c r="E136" s="59"/>
      <c r="F136" s="59"/>
      <c r="G136" s="59"/>
      <c r="H136" s="60"/>
    </row>
    <row r="137" spans="1:8" ht="56.25">
      <c r="A137" s="30" t="s">
        <v>146</v>
      </c>
      <c r="B137" s="38" t="s">
        <v>147</v>
      </c>
      <c r="C137" s="52">
        <f>SUM(C138:C142)</f>
        <v>844306.6666666666</v>
      </c>
      <c r="D137" s="11" t="s">
        <v>123</v>
      </c>
      <c r="E137" s="11">
        <f>SUM(E138:E142)</f>
        <v>829101.6</v>
      </c>
      <c r="F137" s="11">
        <f>SUM(F138:F142)</f>
        <v>802926.5666666668</v>
      </c>
      <c r="G137" s="13">
        <f>F137-E137</f>
        <v>-26175.03333333321</v>
      </c>
      <c r="H137" s="29">
        <f>(F137/E137)*100-100</f>
        <v>-3.157035679744581</v>
      </c>
    </row>
    <row r="138" spans="1:8" ht="18.75">
      <c r="A138" s="35" t="s">
        <v>157</v>
      </c>
      <c r="B138" s="38" t="s">
        <v>148</v>
      </c>
      <c r="C138" s="10">
        <v>42</v>
      </c>
      <c r="D138" s="10" t="s">
        <v>167</v>
      </c>
      <c r="E138" s="10">
        <v>156</v>
      </c>
      <c r="F138" s="10">
        <v>113</v>
      </c>
      <c r="G138" s="4">
        <f>F138-E138</f>
        <v>-43</v>
      </c>
      <c r="H138" s="22">
        <f>(F138/E138)*100-100</f>
        <v>-27.56410256410257</v>
      </c>
    </row>
    <row r="139" spans="1:8" ht="18.75">
      <c r="A139" s="35" t="s">
        <v>158</v>
      </c>
      <c r="B139" s="38" t="s">
        <v>150</v>
      </c>
      <c r="C139" s="10">
        <v>107</v>
      </c>
      <c r="D139" s="10" t="s">
        <v>167</v>
      </c>
      <c r="E139" s="10">
        <v>175</v>
      </c>
      <c r="F139" s="10">
        <v>151</v>
      </c>
      <c r="G139" s="4">
        <f>F139-E139</f>
        <v>-24</v>
      </c>
      <c r="H139" s="22">
        <f>(F139/E139)*100-100</f>
        <v>-13.714285714285708</v>
      </c>
    </row>
    <row r="140" spans="1:8" ht="18.75">
      <c r="A140" s="25" t="s">
        <v>159</v>
      </c>
      <c r="B140" s="38" t="s">
        <v>152</v>
      </c>
      <c r="C140" s="10">
        <v>1610</v>
      </c>
      <c r="D140" s="10" t="s">
        <v>167</v>
      </c>
      <c r="E140" s="10">
        <v>1652</v>
      </c>
      <c r="F140" s="10">
        <v>1605</v>
      </c>
      <c r="G140" s="4">
        <f>F140-E140</f>
        <v>-47</v>
      </c>
      <c r="H140" s="22">
        <f>(F140/E140)*100-100</f>
        <v>-2.845036319612589</v>
      </c>
    </row>
    <row r="141" spans="1:8" ht="18.75">
      <c r="A141" s="25" t="s">
        <v>149</v>
      </c>
      <c r="B141" s="38" t="s">
        <v>160</v>
      </c>
      <c r="C141" s="10">
        <v>88800.66666666666</v>
      </c>
      <c r="D141" s="10" t="s">
        <v>167</v>
      </c>
      <c r="E141" s="10">
        <v>86082.6</v>
      </c>
      <c r="F141" s="10">
        <v>83866.9</v>
      </c>
      <c r="G141" s="4">
        <f aca="true" t="shared" si="17" ref="G141:G144">F141-E141</f>
        <v>-2215.7000000000116</v>
      </c>
      <c r="H141" s="22">
        <f aca="true" t="shared" si="18" ref="H141:H144">(F141/E141)*100-100</f>
        <v>-2.5739231854056612</v>
      </c>
    </row>
    <row r="142" spans="1:8" ht="18.75">
      <c r="A142" s="25" t="s">
        <v>151</v>
      </c>
      <c r="B142" s="38" t="s">
        <v>161</v>
      </c>
      <c r="C142" s="10">
        <v>753747</v>
      </c>
      <c r="D142" s="10" t="s">
        <v>167</v>
      </c>
      <c r="E142" s="10">
        <v>741036</v>
      </c>
      <c r="F142" s="10">
        <v>717190.6666666667</v>
      </c>
      <c r="G142" s="4">
        <f t="shared" si="17"/>
        <v>-23845.333333333256</v>
      </c>
      <c r="H142" s="22">
        <f t="shared" si="18"/>
        <v>-3.2178373700242986</v>
      </c>
    </row>
    <row r="143" spans="1:8" ht="18.75">
      <c r="A143" s="30" t="s">
        <v>4</v>
      </c>
      <c r="B143" s="54" t="s">
        <v>153</v>
      </c>
      <c r="C143" s="52">
        <f>C53</f>
        <v>53653142.893910006</v>
      </c>
      <c r="D143" s="11" t="s">
        <v>123</v>
      </c>
      <c r="E143" s="11">
        <f>E53</f>
        <v>32000191.47892247</v>
      </c>
      <c r="F143" s="11">
        <f>F53</f>
        <v>31164419.1</v>
      </c>
      <c r="G143" s="13">
        <f t="shared" si="17"/>
        <v>-835772.3789224699</v>
      </c>
      <c r="H143" s="29">
        <f t="shared" si="18"/>
        <v>-2.6117730560236367</v>
      </c>
    </row>
    <row r="144" spans="1:8" ht="37.5">
      <c r="A144" s="30" t="s">
        <v>163</v>
      </c>
      <c r="B144" s="54" t="s">
        <v>154</v>
      </c>
      <c r="C144" s="53">
        <f>(C143/C137)/6*1000</f>
        <v>10591.164129524424</v>
      </c>
      <c r="D144" s="16" t="s">
        <v>123</v>
      </c>
      <c r="E144" s="16">
        <f>(E143/E137)/3*1000</f>
        <v>12865.40816345567</v>
      </c>
      <c r="F144" s="16">
        <f>(F143/F137)/3*1000</f>
        <v>12937.845291539112</v>
      </c>
      <c r="G144" s="16">
        <f t="shared" si="17"/>
        <v>72.43712808344208</v>
      </c>
      <c r="H144" s="29">
        <f t="shared" si="18"/>
        <v>0.5630379321287364</v>
      </c>
    </row>
  </sheetData>
  <mergeCells count="18">
    <mergeCell ref="A2:H2"/>
    <mergeCell ref="A3:H3"/>
    <mergeCell ref="A4:H4"/>
    <mergeCell ref="A5:H5"/>
    <mergeCell ref="A7:A8"/>
    <mergeCell ref="B7:B8"/>
    <mergeCell ref="C7:D7"/>
    <mergeCell ref="E7:H7"/>
    <mergeCell ref="A107:H107"/>
    <mergeCell ref="A113:H113"/>
    <mergeCell ref="A127:H127"/>
    <mergeCell ref="A136:H136"/>
    <mergeCell ref="A10:H10"/>
    <mergeCell ref="A58:H58"/>
    <mergeCell ref="A59:H59"/>
    <mergeCell ref="A72:H72"/>
    <mergeCell ref="A86:H86"/>
    <mergeCell ref="A94:H94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45" r:id="rId1"/>
  <rowBreaks count="2" manualBreakCount="2">
    <brk id="57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I144"/>
  <sheetViews>
    <sheetView zoomScale="65" zoomScaleNormal="65" zoomScalePageLayoutView="39" workbookViewId="0" topLeftCell="A1">
      <selection activeCell="A171" sqref="A171"/>
    </sheetView>
  </sheetViews>
  <sheetFormatPr defaultColWidth="9.00390625" defaultRowHeight="12.75"/>
  <cols>
    <col min="1" max="1" width="83.625" style="0" customWidth="1"/>
    <col min="2" max="2" width="13.25390625" style="0" customWidth="1"/>
    <col min="3" max="8" width="27.375" style="0" customWidth="1"/>
  </cols>
  <sheetData>
    <row r="1" spans="1:8" ht="18.75">
      <c r="A1" s="1"/>
      <c r="B1" s="2"/>
      <c r="C1" s="2"/>
      <c r="D1" s="2"/>
      <c r="E1" s="1"/>
      <c r="F1" s="3"/>
      <c r="G1" s="3"/>
      <c r="H1" s="6" t="s">
        <v>156</v>
      </c>
    </row>
    <row r="2" spans="1:8" ht="20.25">
      <c r="A2" s="71" t="s">
        <v>70</v>
      </c>
      <c r="B2" s="71"/>
      <c r="C2" s="71"/>
      <c r="D2" s="71"/>
      <c r="E2" s="71"/>
      <c r="F2" s="71"/>
      <c r="G2" s="71"/>
      <c r="H2" s="71"/>
    </row>
    <row r="3" spans="1:8" ht="20.25">
      <c r="A3" s="71" t="s">
        <v>155</v>
      </c>
      <c r="B3" s="71"/>
      <c r="C3" s="71"/>
      <c r="D3" s="71"/>
      <c r="E3" s="71"/>
      <c r="F3" s="71"/>
      <c r="G3" s="71"/>
      <c r="H3" s="71"/>
    </row>
    <row r="4" spans="1:8" ht="20.25">
      <c r="A4" s="71" t="s">
        <v>164</v>
      </c>
      <c r="B4" s="71"/>
      <c r="C4" s="71"/>
      <c r="D4" s="71"/>
      <c r="E4" s="71"/>
      <c r="F4" s="71"/>
      <c r="G4" s="71"/>
      <c r="H4" s="71"/>
    </row>
    <row r="5" spans="1:8" ht="20.25">
      <c r="A5" s="79" t="s">
        <v>162</v>
      </c>
      <c r="B5" s="71"/>
      <c r="C5" s="71"/>
      <c r="D5" s="71"/>
      <c r="E5" s="71"/>
      <c r="F5" s="71"/>
      <c r="G5" s="71"/>
      <c r="H5" s="71"/>
    </row>
    <row r="6" spans="1:8" ht="19.5" thickBot="1">
      <c r="A6" s="1"/>
      <c r="B6" s="5"/>
      <c r="C6" s="5"/>
      <c r="D6" s="5"/>
      <c r="E6" s="5"/>
      <c r="F6" s="1"/>
      <c r="G6" s="1"/>
      <c r="H6" s="7" t="s">
        <v>71</v>
      </c>
    </row>
    <row r="7" spans="1:8" ht="18.75">
      <c r="A7" s="73" t="s">
        <v>69</v>
      </c>
      <c r="B7" s="75" t="s">
        <v>7</v>
      </c>
      <c r="C7" s="75" t="s">
        <v>54</v>
      </c>
      <c r="D7" s="75"/>
      <c r="E7" s="77" t="s">
        <v>55</v>
      </c>
      <c r="F7" s="77"/>
      <c r="G7" s="77"/>
      <c r="H7" s="78"/>
    </row>
    <row r="8" spans="1:8" ht="18.75">
      <c r="A8" s="74"/>
      <c r="B8" s="76"/>
      <c r="C8" s="20" t="s">
        <v>58</v>
      </c>
      <c r="D8" s="20" t="s">
        <v>59</v>
      </c>
      <c r="E8" s="20" t="s">
        <v>60</v>
      </c>
      <c r="F8" s="20" t="s">
        <v>56</v>
      </c>
      <c r="G8" s="20" t="s">
        <v>65</v>
      </c>
      <c r="H8" s="39" t="s">
        <v>66</v>
      </c>
    </row>
    <row r="9" spans="1:8" ht="16.5" thickBot="1">
      <c r="A9" s="40">
        <v>1</v>
      </c>
      <c r="B9" s="41">
        <v>2</v>
      </c>
      <c r="C9" s="42">
        <v>3</v>
      </c>
      <c r="D9" s="41">
        <v>4</v>
      </c>
      <c r="E9" s="42">
        <v>5</v>
      </c>
      <c r="F9" s="41">
        <v>6</v>
      </c>
      <c r="G9" s="42">
        <v>7</v>
      </c>
      <c r="H9" s="43">
        <v>8</v>
      </c>
    </row>
    <row r="10" spans="1:8" ht="17.25" customHeight="1">
      <c r="A10" s="61" t="s">
        <v>24</v>
      </c>
      <c r="B10" s="59"/>
      <c r="C10" s="59"/>
      <c r="D10" s="59"/>
      <c r="E10" s="59"/>
      <c r="F10" s="59"/>
      <c r="G10" s="59"/>
      <c r="H10" s="60"/>
    </row>
    <row r="11" spans="1:8" ht="18.75" customHeight="1">
      <c r="A11" s="21" t="s">
        <v>40</v>
      </c>
      <c r="B11" s="20">
        <v>1000</v>
      </c>
      <c r="C11" s="4">
        <v>271075050.2567502</v>
      </c>
      <c r="D11" s="4">
        <v>291306772.63977003</v>
      </c>
      <c r="E11" s="4">
        <v>117481296.79842958</v>
      </c>
      <c r="F11" s="4">
        <v>117439713.71547</v>
      </c>
      <c r="G11" s="4">
        <f>F11-E11</f>
        <v>-41583.08295957744</v>
      </c>
      <c r="H11" s="22">
        <f>F11/E11*100-100</f>
        <v>-0.035395491957274317</v>
      </c>
    </row>
    <row r="12" spans="1:8" ht="18.75" customHeight="1">
      <c r="A12" s="21" t="s">
        <v>37</v>
      </c>
      <c r="B12" s="20">
        <v>1010</v>
      </c>
      <c r="C12" s="4">
        <v>-220150617.94582835</v>
      </c>
      <c r="D12" s="4">
        <v>-226010820.213</v>
      </c>
      <c r="E12" s="4">
        <v>-92903627.7032914</v>
      </c>
      <c r="F12" s="4">
        <v>-87548362.213</v>
      </c>
      <c r="G12" s="4">
        <f>F12-E12</f>
        <v>5355265.490291402</v>
      </c>
      <c r="H12" s="22">
        <f aca="true" t="shared" si="0" ref="H12:H57">F12/E12*100-100</f>
        <v>-5.764323334493085</v>
      </c>
    </row>
    <row r="13" spans="1:8" ht="18.75" customHeight="1">
      <c r="A13" s="23" t="s">
        <v>61</v>
      </c>
      <c r="B13" s="20">
        <v>1020</v>
      </c>
      <c r="C13" s="11">
        <f>C11+C12</f>
        <v>50924432.31092188</v>
      </c>
      <c r="D13" s="11">
        <f>D11+D12</f>
        <v>65295952.42677003</v>
      </c>
      <c r="E13" s="11">
        <f>E11+E12</f>
        <v>24577669.095138177</v>
      </c>
      <c r="F13" s="11">
        <f>F11+F12</f>
        <v>29891351.50247</v>
      </c>
      <c r="G13" s="13">
        <f>F13-E13</f>
        <v>5313682.407331824</v>
      </c>
      <c r="H13" s="29">
        <f t="shared" si="0"/>
        <v>21.619960732496594</v>
      </c>
    </row>
    <row r="14" spans="1:8" ht="18.75" customHeight="1">
      <c r="A14" s="21" t="s">
        <v>49</v>
      </c>
      <c r="B14" s="24">
        <v>1030</v>
      </c>
      <c r="C14" s="4">
        <v>-5608082.492029999</v>
      </c>
      <c r="D14" s="4">
        <v>-6907299.46043</v>
      </c>
      <c r="E14" s="4">
        <v>-4930372.253227384</v>
      </c>
      <c r="F14" s="4">
        <v>-3681643.3808299997</v>
      </c>
      <c r="G14" s="4">
        <f>F14-E14</f>
        <v>1248728.8723973841</v>
      </c>
      <c r="H14" s="22">
        <f t="shared" si="0"/>
        <v>-25.327273647136394</v>
      </c>
    </row>
    <row r="15" spans="1:8" ht="18.75" customHeight="1">
      <c r="A15" s="25" t="s">
        <v>25</v>
      </c>
      <c r="B15" s="24">
        <v>1031</v>
      </c>
      <c r="C15" s="4">
        <v>-99949.90000000001</v>
      </c>
      <c r="D15" s="4">
        <v>-117245.60091000001</v>
      </c>
      <c r="E15" s="4">
        <v>-59107.2986</v>
      </c>
      <c r="F15" s="4">
        <v>-57510.600909999994</v>
      </c>
      <c r="G15" s="26">
        <f>F15-E15</f>
        <v>1596.6976900000082</v>
      </c>
      <c r="H15" s="22">
        <f t="shared" si="0"/>
        <v>-2.701354532890136</v>
      </c>
    </row>
    <row r="16" spans="1:8" ht="18.75" customHeight="1">
      <c r="A16" s="25" t="s">
        <v>43</v>
      </c>
      <c r="B16" s="24">
        <v>1032</v>
      </c>
      <c r="C16" s="4">
        <v>-175.6</v>
      </c>
      <c r="D16" s="4">
        <v>-194</v>
      </c>
      <c r="E16" s="4">
        <v>-102.45</v>
      </c>
      <c r="F16" s="4">
        <v>-118</v>
      </c>
      <c r="G16" s="4">
        <f aca="true" t="shared" si="1" ref="G16:G21">F16-E16</f>
        <v>-15.549999999999997</v>
      </c>
      <c r="H16" s="22">
        <f t="shared" si="0"/>
        <v>15.178135675939487</v>
      </c>
    </row>
    <row r="17" spans="1:8" ht="18.75" customHeight="1">
      <c r="A17" s="25" t="s">
        <v>19</v>
      </c>
      <c r="B17" s="24">
        <v>1033</v>
      </c>
      <c r="C17" s="4">
        <v>-1324</v>
      </c>
      <c r="D17" s="4">
        <v>-1926</v>
      </c>
      <c r="E17" s="4">
        <v>-2753.0000000002</v>
      </c>
      <c r="F17" s="4">
        <v>-760</v>
      </c>
      <c r="G17" s="4">
        <f t="shared" si="1"/>
        <v>1993.0000000002</v>
      </c>
      <c r="H17" s="22">
        <f t="shared" si="0"/>
        <v>-72.39375227025263</v>
      </c>
    </row>
    <row r="18" spans="1:8" ht="18.75" customHeight="1">
      <c r="A18" s="25" t="s">
        <v>8</v>
      </c>
      <c r="B18" s="24">
        <v>1034</v>
      </c>
      <c r="C18" s="4">
        <v>-1088.17202</v>
      </c>
      <c r="D18" s="4">
        <v>-674.6640199999999</v>
      </c>
      <c r="E18" s="4">
        <v>-787.75</v>
      </c>
      <c r="F18" s="4">
        <v>149.33597999999995</v>
      </c>
      <c r="G18" s="4">
        <f t="shared" si="1"/>
        <v>937.08598</v>
      </c>
      <c r="H18" s="22">
        <f t="shared" si="0"/>
        <v>-118.95728086321802</v>
      </c>
    </row>
    <row r="19" spans="1:8" ht="18.75" customHeight="1">
      <c r="A19" s="25" t="s">
        <v>9</v>
      </c>
      <c r="B19" s="24">
        <v>1035</v>
      </c>
      <c r="C19" s="4">
        <v>-23564.866670000003</v>
      </c>
      <c r="D19" s="4">
        <v>-49845.47667</v>
      </c>
      <c r="E19" s="4">
        <v>-33183.8</v>
      </c>
      <c r="F19" s="4">
        <v>-40894.47667</v>
      </c>
      <c r="G19" s="4">
        <f t="shared" si="1"/>
        <v>-7710.6766699999935</v>
      </c>
      <c r="H19" s="22">
        <f t="shared" si="0"/>
        <v>23.23626790783453</v>
      </c>
    </row>
    <row r="20" spans="1:8" ht="18.75" customHeight="1">
      <c r="A20" s="21" t="s">
        <v>26</v>
      </c>
      <c r="B20" s="20">
        <v>1060</v>
      </c>
      <c r="C20" s="4">
        <v>-849042.00779</v>
      </c>
      <c r="D20" s="4">
        <v>-3562038.60022</v>
      </c>
      <c r="E20" s="4">
        <v>-1152266.8250383735</v>
      </c>
      <c r="F20" s="4">
        <v>-1607581.60022</v>
      </c>
      <c r="G20" s="4">
        <f t="shared" si="1"/>
        <v>-455314.77518162644</v>
      </c>
      <c r="H20" s="22">
        <f t="shared" si="0"/>
        <v>39.51469965877595</v>
      </c>
    </row>
    <row r="21" spans="1:8" ht="18.75" customHeight="1">
      <c r="A21" s="25" t="s">
        <v>72</v>
      </c>
      <c r="B21" s="24">
        <v>1070</v>
      </c>
      <c r="C21" s="4">
        <v>10959375.59076</v>
      </c>
      <c r="D21" s="4">
        <v>11736327.70758</v>
      </c>
      <c r="E21" s="4">
        <v>3925032.756077528</v>
      </c>
      <c r="F21" s="4">
        <v>6169608.70758</v>
      </c>
      <c r="G21" s="4">
        <f t="shared" si="1"/>
        <v>2244575.951502472</v>
      </c>
      <c r="H21" s="22">
        <f t="shared" si="0"/>
        <v>57.18617119887642</v>
      </c>
    </row>
    <row r="22" spans="1:8" ht="18.75" customHeight="1">
      <c r="A22" s="25" t="s">
        <v>47</v>
      </c>
      <c r="B22" s="24">
        <v>1071</v>
      </c>
      <c r="C22" s="4">
        <v>4856273.8136</v>
      </c>
      <c r="D22" s="4">
        <v>4087164.4</v>
      </c>
      <c r="E22" s="4">
        <v>2207418.45</v>
      </c>
      <c r="F22" s="4">
        <v>2454139.3</v>
      </c>
      <c r="G22" s="4">
        <v>0</v>
      </c>
      <c r="H22" s="22">
        <f t="shared" si="0"/>
        <v>11.17689534578274</v>
      </c>
    </row>
    <row r="23" spans="1:8" ht="18.75" customHeight="1">
      <c r="A23" s="25" t="s">
        <v>74</v>
      </c>
      <c r="B23" s="24">
        <v>1072</v>
      </c>
      <c r="C23" s="4">
        <v>48806.88234</v>
      </c>
      <c r="D23" s="4">
        <v>0</v>
      </c>
      <c r="E23" s="4">
        <v>0</v>
      </c>
      <c r="F23" s="4">
        <v>0</v>
      </c>
      <c r="G23" s="4">
        <v>0</v>
      </c>
      <c r="H23" s="22"/>
    </row>
    <row r="24" spans="1:8" ht="18.75" customHeight="1">
      <c r="A24" s="27" t="s">
        <v>73</v>
      </c>
      <c r="B24" s="24">
        <v>1080</v>
      </c>
      <c r="C24" s="4">
        <v>-21448612.53516</v>
      </c>
      <c r="D24" s="4">
        <v>-21262064.412940003</v>
      </c>
      <c r="E24" s="4">
        <v>-21980733.987628866</v>
      </c>
      <c r="F24" s="4">
        <v>-14642533.61294</v>
      </c>
      <c r="G24" s="4">
        <f aca="true" t="shared" si="2" ref="G24:G47">F24-E24</f>
        <v>7338200.374688866</v>
      </c>
      <c r="H24" s="22">
        <f t="shared" si="0"/>
        <v>-33.384692152768565</v>
      </c>
    </row>
    <row r="25" spans="1:8" ht="18.75" customHeight="1">
      <c r="A25" s="25" t="s">
        <v>47</v>
      </c>
      <c r="B25" s="24">
        <v>1081</v>
      </c>
      <c r="C25" s="4">
        <v>-1765383.41008</v>
      </c>
      <c r="D25" s="4">
        <v>-1248914.6</v>
      </c>
      <c r="E25" s="4">
        <v>-546842</v>
      </c>
      <c r="F25" s="4">
        <v>-684839.6</v>
      </c>
      <c r="G25" s="4">
        <f t="shared" si="2"/>
        <v>-137997.59999999998</v>
      </c>
      <c r="H25" s="22">
        <f t="shared" si="0"/>
        <v>25.235369631447483</v>
      </c>
    </row>
    <row r="26" spans="1:8" ht="18.75" customHeight="1">
      <c r="A26" s="25" t="s">
        <v>75</v>
      </c>
      <c r="B26" s="24">
        <v>1082</v>
      </c>
      <c r="C26" s="4">
        <v>-1246</v>
      </c>
      <c r="D26" s="4">
        <v>0</v>
      </c>
      <c r="E26" s="4">
        <v>0</v>
      </c>
      <c r="F26" s="4">
        <v>0</v>
      </c>
      <c r="G26" s="4">
        <f t="shared" si="2"/>
        <v>0</v>
      </c>
      <c r="H26" s="22"/>
    </row>
    <row r="27" spans="1:8" ht="18.75" customHeight="1">
      <c r="A27" s="28" t="s">
        <v>3</v>
      </c>
      <c r="B27" s="20">
        <v>1100</v>
      </c>
      <c r="C27" s="11">
        <f>SUM(C13,C14,C20,C21,C24)</f>
        <v>33978070.86670187</v>
      </c>
      <c r="D27" s="11">
        <f>SUM(D13,D14,D20,D21,D24)</f>
        <v>45300877.66076003</v>
      </c>
      <c r="E27" s="11">
        <f>SUM(E13,E14,E20,E21,E24)</f>
        <v>439328.7853210829</v>
      </c>
      <c r="F27" s="11">
        <f>SUM(F13,F14,F20,F21,F24)</f>
        <v>16129201.616060002</v>
      </c>
      <c r="G27" s="13">
        <f t="shared" si="2"/>
        <v>15689872.830738919</v>
      </c>
      <c r="H27" s="29">
        <f t="shared" si="0"/>
        <v>3571.32820679437</v>
      </c>
    </row>
    <row r="28" spans="1:8" ht="18.75" customHeight="1">
      <c r="A28" s="30" t="s">
        <v>29</v>
      </c>
      <c r="B28" s="20">
        <v>1310</v>
      </c>
      <c r="C28" s="12">
        <v>65636749.11525189</v>
      </c>
      <c r="D28" s="12">
        <v>70228155.94937</v>
      </c>
      <c r="E28" s="12">
        <v>14862827.927045995</v>
      </c>
      <c r="F28" s="12">
        <v>27339933.004670005</v>
      </c>
      <c r="G28" s="4">
        <f t="shared" si="2"/>
        <v>12477105.07762401</v>
      </c>
      <c r="H28" s="22">
        <f t="shared" si="0"/>
        <v>83.94839218261643</v>
      </c>
    </row>
    <row r="29" spans="1:8" ht="18.75" customHeight="1">
      <c r="A29" s="30" t="s">
        <v>50</v>
      </c>
      <c r="B29" s="20">
        <v>5010</v>
      </c>
      <c r="C29" s="12">
        <f>(C28/C11)*100</f>
        <v>24.2134969828775</v>
      </c>
      <c r="D29" s="12">
        <f>(D28/D11)*100</f>
        <v>24.1079722633892</v>
      </c>
      <c r="E29" s="12">
        <f>(E28/E11)*100</f>
        <v>12.651229031415214</v>
      </c>
      <c r="F29" s="12">
        <f>(F28/F11)*100</f>
        <v>23.27997245540679</v>
      </c>
      <c r="G29" s="17">
        <f t="shared" si="2"/>
        <v>10.628743423991574</v>
      </c>
      <c r="H29" s="22">
        <f t="shared" si="0"/>
        <v>84.013524674943</v>
      </c>
    </row>
    <row r="30" spans="1:8" ht="18.75" customHeight="1">
      <c r="A30" s="25" t="s">
        <v>76</v>
      </c>
      <c r="B30" s="24">
        <v>1110</v>
      </c>
      <c r="C30" s="4">
        <v>32705</v>
      </c>
      <c r="D30" s="4">
        <v>7831691</v>
      </c>
      <c r="E30" s="4">
        <v>2586256.841221759</v>
      </c>
      <c r="F30" s="4">
        <v>25322</v>
      </c>
      <c r="G30" s="4">
        <f t="shared" si="2"/>
        <v>-2560934.841221759</v>
      </c>
      <c r="H30" s="22">
        <f t="shared" si="0"/>
        <v>-99.0209015749558</v>
      </c>
    </row>
    <row r="31" spans="1:8" ht="18.75" customHeight="1">
      <c r="A31" s="25" t="s">
        <v>77</v>
      </c>
      <c r="B31" s="24">
        <v>1120</v>
      </c>
      <c r="C31" s="4">
        <v>-861106</v>
      </c>
      <c r="D31" s="4">
        <v>-73265</v>
      </c>
      <c r="E31" s="4">
        <v>-25165</v>
      </c>
      <c r="F31" s="4">
        <v>-2282640</v>
      </c>
      <c r="G31" s="4">
        <f t="shared" si="2"/>
        <v>-2257475</v>
      </c>
      <c r="H31" s="22">
        <f t="shared" si="0"/>
        <v>8970.693423405524</v>
      </c>
    </row>
    <row r="32" spans="1:8" ht="18.75" customHeight="1">
      <c r="A32" s="25" t="s">
        <v>78</v>
      </c>
      <c r="B32" s="24">
        <v>1130</v>
      </c>
      <c r="C32" s="4">
        <v>1508162.09693</v>
      </c>
      <c r="D32" s="4">
        <v>1590048.37397</v>
      </c>
      <c r="E32" s="4">
        <v>846589.8621657356</v>
      </c>
      <c r="F32" s="4">
        <v>1035487.74713</v>
      </c>
      <c r="G32" s="4">
        <f t="shared" si="2"/>
        <v>188897.88496426446</v>
      </c>
      <c r="H32" s="22">
        <f t="shared" si="0"/>
        <v>22.312797897322838</v>
      </c>
    </row>
    <row r="33" spans="1:8" ht="18.75" customHeight="1">
      <c r="A33" s="25" t="s">
        <v>79</v>
      </c>
      <c r="B33" s="24">
        <v>1140</v>
      </c>
      <c r="C33" s="4">
        <v>-6999865.629489999</v>
      </c>
      <c r="D33" s="4">
        <v>-8241395.92591</v>
      </c>
      <c r="E33" s="4">
        <v>-4146453.48712347</v>
      </c>
      <c r="F33" s="4">
        <v>-3609614.9259099998</v>
      </c>
      <c r="G33" s="4">
        <f t="shared" si="2"/>
        <v>536838.5612134701</v>
      </c>
      <c r="H33" s="22">
        <f t="shared" si="0"/>
        <v>-12.946933153370367</v>
      </c>
    </row>
    <row r="34" spans="1:8" ht="18.75" customHeight="1">
      <c r="A34" s="25" t="s">
        <v>94</v>
      </c>
      <c r="B34" s="24">
        <v>1150</v>
      </c>
      <c r="C34" s="4">
        <v>2306720.58186</v>
      </c>
      <c r="D34" s="4">
        <v>2365190.08371</v>
      </c>
      <c r="E34" s="4">
        <v>671486.96</v>
      </c>
      <c r="F34" s="4">
        <v>1259543.88371</v>
      </c>
      <c r="G34" s="4">
        <f t="shared" si="2"/>
        <v>588056.92371</v>
      </c>
      <c r="H34" s="22">
        <f t="shared" si="0"/>
        <v>87.57533038467344</v>
      </c>
    </row>
    <row r="35" spans="1:8" ht="18.75" customHeight="1">
      <c r="A35" s="25" t="s">
        <v>47</v>
      </c>
      <c r="B35" s="24">
        <v>1151</v>
      </c>
      <c r="C35" s="4">
        <v>2030219.5623100002</v>
      </c>
      <c r="D35" s="4">
        <v>1940823.3</v>
      </c>
      <c r="E35" s="4">
        <v>12603</v>
      </c>
      <c r="F35" s="4">
        <v>991235</v>
      </c>
      <c r="G35" s="4">
        <f t="shared" si="2"/>
        <v>978632</v>
      </c>
      <c r="H35" s="22">
        <f t="shared" si="0"/>
        <v>7765.071808299611</v>
      </c>
    </row>
    <row r="36" spans="1:8" ht="18.75" customHeight="1">
      <c r="A36" s="25" t="s">
        <v>95</v>
      </c>
      <c r="B36" s="24">
        <v>1160</v>
      </c>
      <c r="C36" s="4">
        <v>-855132.7314899999</v>
      </c>
      <c r="D36" s="4">
        <v>-872128.9</v>
      </c>
      <c r="E36" s="4">
        <v>-663659.4850996889</v>
      </c>
      <c r="F36" s="4">
        <v>-416724.9</v>
      </c>
      <c r="G36" s="4">
        <f t="shared" si="2"/>
        <v>246934.58509968885</v>
      </c>
      <c r="H36" s="22">
        <f t="shared" si="0"/>
        <v>-37.20802469395832</v>
      </c>
    </row>
    <row r="37" spans="1:8" ht="18.75" customHeight="1">
      <c r="A37" s="25" t="s">
        <v>47</v>
      </c>
      <c r="B37" s="24">
        <v>1161</v>
      </c>
      <c r="C37" s="4">
        <v>-409876.57052</v>
      </c>
      <c r="D37" s="4">
        <v>-166929</v>
      </c>
      <c r="E37" s="4">
        <v>-206734.15176635556</v>
      </c>
      <c r="F37" s="4">
        <v>-86782</v>
      </c>
      <c r="G37" s="4">
        <f t="shared" si="2"/>
        <v>119952.15176635556</v>
      </c>
      <c r="H37" s="22">
        <f t="shared" si="0"/>
        <v>-58.02241707113864</v>
      </c>
    </row>
    <row r="38" spans="1:8" ht="18.75" customHeight="1">
      <c r="A38" s="30" t="s">
        <v>23</v>
      </c>
      <c r="B38" s="20">
        <v>1170</v>
      </c>
      <c r="C38" s="11">
        <f>SUM(C27,C30:C34,C36)</f>
        <v>29109554.184511866</v>
      </c>
      <c r="D38" s="11">
        <f>SUM(D27,D30:D34,D36)</f>
        <v>47901017.29253004</v>
      </c>
      <c r="E38" s="11">
        <f>SUM(E27,E30:E34,E36)</f>
        <v>-291615.52351458115</v>
      </c>
      <c r="F38" s="11">
        <f>SUM(F27,F30:F34,F36)</f>
        <v>12140575.420990003</v>
      </c>
      <c r="G38" s="13">
        <f t="shared" si="2"/>
        <v>12432190.944504585</v>
      </c>
      <c r="H38" s="29">
        <f t="shared" si="0"/>
        <v>-4263.213012349447</v>
      </c>
    </row>
    <row r="39" spans="1:8" ht="18.75" customHeight="1">
      <c r="A39" s="25" t="s">
        <v>27</v>
      </c>
      <c r="B39" s="20">
        <v>1180</v>
      </c>
      <c r="C39" s="4">
        <v>-9919681.729</v>
      </c>
      <c r="D39" s="4">
        <v>-9525347.9</v>
      </c>
      <c r="E39" s="4">
        <v>-3231235.206265955</v>
      </c>
      <c r="F39" s="4">
        <v>-4718652.9</v>
      </c>
      <c r="G39" s="4">
        <f t="shared" si="2"/>
        <v>-1487417.6937340451</v>
      </c>
      <c r="H39" s="22">
        <f t="shared" si="0"/>
        <v>46.0324798036884</v>
      </c>
    </row>
    <row r="40" spans="1:8" ht="18.75" customHeight="1">
      <c r="A40" s="25" t="s">
        <v>96</v>
      </c>
      <c r="B40" s="20">
        <v>1181</v>
      </c>
      <c r="C40" s="4">
        <v>8732</v>
      </c>
      <c r="D40" s="4">
        <v>434642</v>
      </c>
      <c r="E40" s="4">
        <v>400393.4122946459</v>
      </c>
      <c r="F40" s="4">
        <v>873599</v>
      </c>
      <c r="G40" s="4">
        <f t="shared" si="2"/>
        <v>473205.5877053541</v>
      </c>
      <c r="H40" s="22">
        <f t="shared" si="0"/>
        <v>118.18515819064635</v>
      </c>
    </row>
    <row r="41" spans="1:8" ht="18.75" customHeight="1">
      <c r="A41" s="25" t="s">
        <v>28</v>
      </c>
      <c r="B41" s="24">
        <v>1190</v>
      </c>
      <c r="C41" s="4">
        <v>0</v>
      </c>
      <c r="D41" s="4">
        <v>0</v>
      </c>
      <c r="E41" s="4">
        <v>0</v>
      </c>
      <c r="F41" s="4">
        <v>0</v>
      </c>
      <c r="G41" s="4">
        <f t="shared" si="2"/>
        <v>0</v>
      </c>
      <c r="H41" s="22"/>
    </row>
    <row r="42" spans="1:8" ht="18.75" customHeight="1">
      <c r="A42" s="25" t="s">
        <v>97</v>
      </c>
      <c r="B42" s="19">
        <v>1191</v>
      </c>
      <c r="C42" s="4">
        <v>0</v>
      </c>
      <c r="D42" s="4">
        <v>0</v>
      </c>
      <c r="E42" s="4">
        <v>0</v>
      </c>
      <c r="F42" s="4">
        <v>0</v>
      </c>
      <c r="G42" s="4">
        <f t="shared" si="2"/>
        <v>0</v>
      </c>
      <c r="H42" s="22"/>
    </row>
    <row r="43" spans="1:8" ht="18.75" customHeight="1">
      <c r="A43" s="28" t="s">
        <v>51</v>
      </c>
      <c r="B43" s="20">
        <v>1200</v>
      </c>
      <c r="C43" s="11">
        <f>SUM(C38:C42)</f>
        <v>19198604.455511868</v>
      </c>
      <c r="D43" s="11">
        <f>SUM(D38:D42)</f>
        <v>38810311.39253004</v>
      </c>
      <c r="E43" s="11">
        <f>SUM(E38:E42)</f>
        <v>-3122457.3174858904</v>
      </c>
      <c r="F43" s="11">
        <f>SUM(F38:F42)</f>
        <v>8295521.520990003</v>
      </c>
      <c r="G43" s="13">
        <f t="shared" si="2"/>
        <v>11417978.838475894</v>
      </c>
      <c r="H43" s="29">
        <f t="shared" si="0"/>
        <v>-365.6728556235097</v>
      </c>
    </row>
    <row r="44" spans="1:8" ht="18.75" customHeight="1">
      <c r="A44" s="25" t="s">
        <v>10</v>
      </c>
      <c r="B44" s="19">
        <v>1201</v>
      </c>
      <c r="C44" s="4">
        <v>37576606.60996189</v>
      </c>
      <c r="D44" s="4">
        <v>50141716.20086</v>
      </c>
      <c r="E44" s="4">
        <v>11434473.928762896</v>
      </c>
      <c r="F44" s="4">
        <v>16607651.61932</v>
      </c>
      <c r="G44" s="4">
        <f t="shared" si="2"/>
        <v>5173177.690557104</v>
      </c>
      <c r="H44" s="22">
        <f t="shared" si="0"/>
        <v>45.241938744065976</v>
      </c>
    </row>
    <row r="45" spans="1:8" ht="18.75" customHeight="1">
      <c r="A45" s="25" t="s">
        <v>11</v>
      </c>
      <c r="B45" s="19">
        <v>1202</v>
      </c>
      <c r="C45" s="4">
        <v>-18378002.154450007</v>
      </c>
      <c r="D45" s="4">
        <v>-11331404.80833</v>
      </c>
      <c r="E45" s="4">
        <v>-14556931.776217762</v>
      </c>
      <c r="F45" s="4">
        <v>-8312130.09833</v>
      </c>
      <c r="G45" s="4">
        <f>F45-E45</f>
        <v>6244801.677887762</v>
      </c>
      <c r="H45" s="22">
        <f t="shared" si="0"/>
        <v>-42.89916153959135</v>
      </c>
    </row>
    <row r="46" spans="1:8" ht="18.75" customHeight="1">
      <c r="A46" s="28" t="s">
        <v>99</v>
      </c>
      <c r="B46" s="24">
        <v>1210</v>
      </c>
      <c r="C46" s="11">
        <f>SUM(C11,C21,C30,C32,C34,C40,C41)</f>
        <v>285890745.52630025</v>
      </c>
      <c r="D46" s="11">
        <f>SUM(D11,D21,D30,D32,D34,D40,D41)</f>
        <v>315264671.80503</v>
      </c>
      <c r="E46" s="11">
        <f>SUM(E11,E21,E30,E32,E34,E40,E41)</f>
        <v>125911056.63018924</v>
      </c>
      <c r="F46" s="11">
        <f>SUM(F11,F21,F30,F32,F34,F40,F41)</f>
        <v>126803275.05389</v>
      </c>
      <c r="G46" s="13">
        <f>F46-E46</f>
        <v>892218.4237007648</v>
      </c>
      <c r="H46" s="29">
        <f t="shared" si="0"/>
        <v>0.7086100677570215</v>
      </c>
    </row>
    <row r="47" spans="1:8" ht="18.75" customHeight="1">
      <c r="A47" s="28" t="s">
        <v>98</v>
      </c>
      <c r="B47" s="24">
        <v>1220</v>
      </c>
      <c r="C47" s="11">
        <f>SUM(C12,C14,C20,C24,C31,C33,C36,C39,C42)</f>
        <v>-266692141.07078832</v>
      </c>
      <c r="D47" s="11">
        <f>SUM(D12,D14,D20,D24,D31,D33,D36,D39,D42)</f>
        <v>-276454360.41249996</v>
      </c>
      <c r="E47" s="11">
        <f>SUM(E12,E14,E20,E24,E31,E33,E36,E39,E42)</f>
        <v>-129033513.94767514</v>
      </c>
      <c r="F47" s="11">
        <f>SUM(F12,F14,F20,F24,F31,F33,F36,F39,F42)</f>
        <v>-118507753.5329</v>
      </c>
      <c r="G47" s="13">
        <f t="shared" si="2"/>
        <v>10525760.414775133</v>
      </c>
      <c r="H47" s="29">
        <f t="shared" si="0"/>
        <v>-8.157384924852522</v>
      </c>
    </row>
    <row r="48" spans="1:35" ht="18.75" customHeight="1">
      <c r="A48" s="25" t="s">
        <v>57</v>
      </c>
      <c r="B48" s="24">
        <v>1230</v>
      </c>
      <c r="C48" s="4">
        <v>75</v>
      </c>
      <c r="D48" s="4">
        <v>9</v>
      </c>
      <c r="E48" s="4">
        <v>0</v>
      </c>
      <c r="F48" s="4">
        <v>0</v>
      </c>
      <c r="G48" s="4">
        <v>0</v>
      </c>
      <c r="H48" s="22"/>
      <c r="AF48" s="9"/>
      <c r="AG48" s="9"/>
      <c r="AH48" s="9"/>
      <c r="AI48" s="9"/>
    </row>
    <row r="49" spans="1:35" ht="18.75" customHeight="1">
      <c r="A49" s="28" t="s">
        <v>53</v>
      </c>
      <c r="B49" s="24"/>
      <c r="C49" s="4"/>
      <c r="D49" s="13"/>
      <c r="E49" s="13"/>
      <c r="F49" s="13"/>
      <c r="G49" s="4"/>
      <c r="H49" s="22"/>
      <c r="AF49" s="9"/>
      <c r="AG49" s="9"/>
      <c r="AH49" s="9"/>
      <c r="AI49" s="9"/>
    </row>
    <row r="50" spans="1:35" ht="18.75" customHeight="1">
      <c r="A50" s="25" t="s">
        <v>67</v>
      </c>
      <c r="B50" s="24">
        <v>1400</v>
      </c>
      <c r="C50" s="4">
        <v>116767982</v>
      </c>
      <c r="D50" s="4">
        <v>116673137</v>
      </c>
      <c r="E50" s="4">
        <v>35785464.86855868</v>
      </c>
      <c r="F50" s="4">
        <v>34651962</v>
      </c>
      <c r="G50" s="4">
        <f aca="true" t="shared" si="3" ref="G50:G57">F50-E50</f>
        <v>-1133502.8685586825</v>
      </c>
      <c r="H50" s="22">
        <f t="shared" si="0"/>
        <v>-3.167495162413232</v>
      </c>
      <c r="AF50" s="9"/>
      <c r="AG50" s="9"/>
      <c r="AH50" s="9"/>
      <c r="AI50" s="9"/>
    </row>
    <row r="51" spans="1:35" ht="18.75" customHeight="1">
      <c r="A51" s="25" t="s">
        <v>68</v>
      </c>
      <c r="B51" s="31">
        <v>1401</v>
      </c>
      <c r="C51" s="4">
        <v>10621535.233800001</v>
      </c>
      <c r="D51" s="4">
        <v>10889946.2</v>
      </c>
      <c r="E51" s="4">
        <v>8308735.51219338</v>
      </c>
      <c r="F51" s="4">
        <v>5396764.2</v>
      </c>
      <c r="G51" s="26">
        <f t="shared" si="3"/>
        <v>-2911971.3121933797</v>
      </c>
      <c r="H51" s="22">
        <f t="shared" si="0"/>
        <v>-35.04710563863722</v>
      </c>
      <c r="AF51" s="9"/>
      <c r="AG51" s="9"/>
      <c r="AH51" s="9"/>
      <c r="AI51" s="9"/>
    </row>
    <row r="52" spans="1:35" ht="18.75" customHeight="1">
      <c r="A52" s="25" t="s">
        <v>13</v>
      </c>
      <c r="B52" s="31">
        <v>1402</v>
      </c>
      <c r="C52" s="4">
        <v>36959477.7662</v>
      </c>
      <c r="D52" s="4">
        <v>38588353.8</v>
      </c>
      <c r="E52" s="4">
        <v>15773481.295135</v>
      </c>
      <c r="F52" s="4">
        <v>17518652.8</v>
      </c>
      <c r="G52" s="26">
        <f t="shared" si="3"/>
        <v>1745171.504865</v>
      </c>
      <c r="H52" s="22">
        <f t="shared" si="0"/>
        <v>11.06395900950072</v>
      </c>
      <c r="AF52" s="9"/>
      <c r="AG52" s="9"/>
      <c r="AH52" s="9"/>
      <c r="AI52" s="9"/>
    </row>
    <row r="53" spans="1:35" s="8" customFormat="1" ht="18.75" customHeight="1">
      <c r="A53" s="25" t="s">
        <v>4</v>
      </c>
      <c r="B53" s="32">
        <v>1410</v>
      </c>
      <c r="C53" s="4">
        <v>32080494.65491</v>
      </c>
      <c r="D53" s="4">
        <v>37946496</v>
      </c>
      <c r="E53" s="4">
        <v>19818291.586922463</v>
      </c>
      <c r="F53" s="4">
        <v>19085336</v>
      </c>
      <c r="G53" s="4">
        <f t="shared" si="3"/>
        <v>-732955.586922463</v>
      </c>
      <c r="H53" s="22">
        <f t="shared" si="0"/>
        <v>-3.6983792659813304</v>
      </c>
      <c r="AF53" s="9"/>
      <c r="AG53" s="9"/>
      <c r="AH53" s="9"/>
      <c r="AI53" s="9"/>
    </row>
    <row r="54" spans="1:35" ht="18.75" customHeight="1">
      <c r="A54" s="25" t="s">
        <v>5</v>
      </c>
      <c r="B54" s="32">
        <v>1420</v>
      </c>
      <c r="C54" s="4">
        <v>6516856.0076</v>
      </c>
      <c r="D54" s="4">
        <v>7738278</v>
      </c>
      <c r="E54" s="4">
        <v>4152141.549408154</v>
      </c>
      <c r="F54" s="4">
        <v>3859816</v>
      </c>
      <c r="G54" s="4">
        <f t="shared" si="3"/>
        <v>-292325.5494081541</v>
      </c>
      <c r="H54" s="22">
        <f t="shared" si="0"/>
        <v>-7.040356065168879</v>
      </c>
      <c r="AF54" s="9"/>
      <c r="AG54" s="9"/>
      <c r="AH54" s="9"/>
      <c r="AI54" s="9"/>
    </row>
    <row r="55" spans="1:8" ht="18.75" customHeight="1">
      <c r="A55" s="25" t="s">
        <v>6</v>
      </c>
      <c r="B55" s="32">
        <v>1430</v>
      </c>
      <c r="C55" s="4">
        <v>34797129</v>
      </c>
      <c r="D55" s="4">
        <v>27765528.08861</v>
      </c>
      <c r="E55" s="4">
        <v>16084076.0917249</v>
      </c>
      <c r="F55" s="4">
        <v>12980030.08861</v>
      </c>
      <c r="G55" s="4">
        <f t="shared" si="3"/>
        <v>-3104046.0031148996</v>
      </c>
      <c r="H55" s="22">
        <f t="shared" si="0"/>
        <v>-19.298876636824048</v>
      </c>
    </row>
    <row r="56" spans="1:8" ht="18.75" customHeight="1">
      <c r="A56" s="25" t="s">
        <v>14</v>
      </c>
      <c r="B56" s="32">
        <v>1440</v>
      </c>
      <c r="C56" s="4">
        <v>125783390.33749</v>
      </c>
      <c r="D56" s="4">
        <v>63960267.97665</v>
      </c>
      <c r="E56" s="4">
        <v>44012531.67115243</v>
      </c>
      <c r="F56" s="4">
        <v>34783437.807050005</v>
      </c>
      <c r="G56" s="4">
        <f t="shared" si="3"/>
        <v>-9229093.864102423</v>
      </c>
      <c r="H56" s="22">
        <f t="shared" si="0"/>
        <v>-20.969241063111895</v>
      </c>
    </row>
    <row r="57" spans="1:8" ht="18.75" customHeight="1">
      <c r="A57" s="28" t="s">
        <v>16</v>
      </c>
      <c r="B57" s="32">
        <v>1450</v>
      </c>
      <c r="C57" s="11">
        <f>SUM(C50,C53,C54,C55,C56)</f>
        <v>315945852</v>
      </c>
      <c r="D57" s="11">
        <f>SUM(D50,D53,D54,D55,D56)</f>
        <v>254083707.06526</v>
      </c>
      <c r="E57" s="11">
        <f>SUM(E50,E53,E54,E55,E56)</f>
        <v>119852505.76776662</v>
      </c>
      <c r="F57" s="11">
        <f>SUM(F50,F53,F54,F55,F56)</f>
        <v>105360581.89566</v>
      </c>
      <c r="G57" s="13">
        <f t="shared" si="3"/>
        <v>-14491923.872106627</v>
      </c>
      <c r="H57" s="29">
        <f t="shared" si="0"/>
        <v>-12.09146507139954</v>
      </c>
    </row>
    <row r="58" spans="1:8" ht="19.5" customHeight="1">
      <c r="A58" s="61" t="s">
        <v>33</v>
      </c>
      <c r="B58" s="59"/>
      <c r="C58" s="59"/>
      <c r="D58" s="59"/>
      <c r="E58" s="59"/>
      <c r="F58" s="59"/>
      <c r="G58" s="59"/>
      <c r="H58" s="60"/>
    </row>
    <row r="59" spans="1:8" ht="18.75" customHeight="1">
      <c r="A59" s="65" t="s">
        <v>31</v>
      </c>
      <c r="B59" s="66"/>
      <c r="C59" s="66"/>
      <c r="D59" s="66"/>
      <c r="E59" s="66"/>
      <c r="F59" s="66"/>
      <c r="G59" s="66"/>
      <c r="H59" s="66"/>
    </row>
    <row r="60" spans="1:8" ht="37.5">
      <c r="A60" s="33" t="s">
        <v>17</v>
      </c>
      <c r="B60" s="19">
        <v>2000</v>
      </c>
      <c r="C60" s="4">
        <v>-95956846.7255</v>
      </c>
      <c r="D60" s="4">
        <v>-133198804.44999999</v>
      </c>
      <c r="E60" s="4">
        <v>-115892804.35921296</v>
      </c>
      <c r="F60" s="4">
        <v>-105878448.14596</v>
      </c>
      <c r="G60" s="4">
        <f aca="true" t="shared" si="4" ref="G60:G71">F60-E60</f>
        <v>10014356.213252962</v>
      </c>
      <c r="H60" s="22">
        <f>F60/E60*100-100</f>
        <v>-8.641050899254438</v>
      </c>
    </row>
    <row r="61" spans="1:8" ht="18.75">
      <c r="A61" s="50" t="s">
        <v>51</v>
      </c>
      <c r="B61" s="51">
        <v>1200</v>
      </c>
      <c r="C61" s="14">
        <v>19198604.45551188</v>
      </c>
      <c r="D61" s="14">
        <v>38810311.39253001</v>
      </c>
      <c r="E61" s="14">
        <v>-3122457.3174858736</v>
      </c>
      <c r="F61" s="14">
        <v>8295521.520990001</v>
      </c>
      <c r="G61" s="4">
        <f t="shared" si="4"/>
        <v>11417978.838475876</v>
      </c>
      <c r="H61" s="22">
        <f aca="true" t="shared" si="5" ref="H61:H71">F61/E61*100-100</f>
        <v>-365.67285562351105</v>
      </c>
    </row>
    <row r="62" spans="1:8" ht="37.5">
      <c r="A62" s="33" t="s">
        <v>100</v>
      </c>
      <c r="B62" s="19">
        <v>2010</v>
      </c>
      <c r="C62" s="14">
        <f>SUM(C63:C64)</f>
        <v>-5673691.74</v>
      </c>
      <c r="D62" s="14">
        <f>SUM(D63:D64)</f>
        <v>-5024604.2</v>
      </c>
      <c r="E62" s="14">
        <f>SUM(E63:E64)</f>
        <v>-2764725.978826626</v>
      </c>
      <c r="F62" s="14">
        <f>SUM(F63:F64)</f>
        <v>-1909214.0325000002</v>
      </c>
      <c r="G62" s="4">
        <f t="shared" si="4"/>
        <v>855511.946326626</v>
      </c>
      <c r="H62" s="22">
        <f t="shared" si="5"/>
        <v>-30.943824193734855</v>
      </c>
    </row>
    <row r="63" spans="1:8" ht="37.5">
      <c r="A63" s="25" t="s">
        <v>41</v>
      </c>
      <c r="B63" s="19">
        <v>2011</v>
      </c>
      <c r="C63" s="4">
        <v>-3511736.7400000007</v>
      </c>
      <c r="D63" s="4">
        <v>-3446034.2</v>
      </c>
      <c r="E63" s="4">
        <v>-1062029.9788266262</v>
      </c>
      <c r="F63" s="4">
        <v>-330644.0325000001</v>
      </c>
      <c r="G63" s="4">
        <f t="shared" si="4"/>
        <v>731385.9463266261</v>
      </c>
      <c r="H63" s="22">
        <f t="shared" si="5"/>
        <v>-68.86678915925623</v>
      </c>
    </row>
    <row r="64" spans="1:8" ht="56.25">
      <c r="A64" s="25" t="s">
        <v>42</v>
      </c>
      <c r="B64" s="19">
        <v>2012</v>
      </c>
      <c r="C64" s="4">
        <v>-2161955</v>
      </c>
      <c r="D64" s="4">
        <v>-1578570</v>
      </c>
      <c r="E64" s="4">
        <v>-1702696</v>
      </c>
      <c r="F64" s="4">
        <v>-1578570</v>
      </c>
      <c r="G64" s="4">
        <f t="shared" si="4"/>
        <v>124126</v>
      </c>
      <c r="H64" s="22">
        <f t="shared" si="5"/>
        <v>-7.289968379558061</v>
      </c>
    </row>
    <row r="65" spans="1:8" ht="18.75">
      <c r="A65" s="25" t="s">
        <v>38</v>
      </c>
      <c r="B65" s="19" t="s">
        <v>48</v>
      </c>
      <c r="C65" s="4">
        <v>-1808807</v>
      </c>
      <c r="D65" s="4">
        <v>-1486374</v>
      </c>
      <c r="E65" s="4">
        <v>-1571748</v>
      </c>
      <c r="F65" s="4">
        <v>-1486374</v>
      </c>
      <c r="G65" s="4">
        <f t="shared" si="4"/>
        <v>85374</v>
      </c>
      <c r="H65" s="22">
        <f t="shared" si="5"/>
        <v>-5.4317867749792015</v>
      </c>
    </row>
    <row r="66" spans="1:8" ht="18.75">
      <c r="A66" s="25" t="s">
        <v>39</v>
      </c>
      <c r="B66" s="19">
        <v>2020</v>
      </c>
      <c r="C66" s="4">
        <v>135</v>
      </c>
      <c r="D66" s="4">
        <v>521</v>
      </c>
      <c r="E66" s="4">
        <v>0</v>
      </c>
      <c r="F66" s="4">
        <v>449</v>
      </c>
      <c r="G66" s="4">
        <f t="shared" si="4"/>
        <v>449</v>
      </c>
      <c r="H66" s="22"/>
    </row>
    <row r="67" spans="1:8" ht="18.75">
      <c r="A67" s="33" t="s">
        <v>21</v>
      </c>
      <c r="B67" s="19">
        <v>2030</v>
      </c>
      <c r="C67" s="4">
        <v>-1216753</v>
      </c>
      <c r="D67" s="4">
        <v>-111971</v>
      </c>
      <c r="E67" s="4">
        <v>-1985340</v>
      </c>
      <c r="F67" s="4">
        <v>22182</v>
      </c>
      <c r="G67" s="4">
        <f t="shared" si="4"/>
        <v>2007522</v>
      </c>
      <c r="H67" s="22">
        <f t="shared" si="5"/>
        <v>-101.11728973374838</v>
      </c>
    </row>
    <row r="68" spans="1:8" ht="18.75">
      <c r="A68" s="33" t="s">
        <v>12</v>
      </c>
      <c r="B68" s="19">
        <v>2040</v>
      </c>
      <c r="C68" s="4">
        <v>-3153882.200000003</v>
      </c>
      <c r="D68" s="4">
        <v>-752670</v>
      </c>
      <c r="E68" s="4">
        <v>-830969.9288468019</v>
      </c>
      <c r="F68" s="4">
        <v>-739943</v>
      </c>
      <c r="G68" s="4">
        <f t="shared" si="4"/>
        <v>91026.92884680186</v>
      </c>
      <c r="H68" s="22">
        <f t="shared" si="5"/>
        <v>-10.954298788299909</v>
      </c>
    </row>
    <row r="69" spans="1:8" ht="18.75">
      <c r="A69" s="33" t="s">
        <v>85</v>
      </c>
      <c r="B69" s="19">
        <v>2050</v>
      </c>
      <c r="C69" s="4">
        <v>-24550402.549999982</v>
      </c>
      <c r="D69" s="4">
        <v>-23666268.4</v>
      </c>
      <c r="E69" s="4">
        <v>-12414933.671203395</v>
      </c>
      <c r="F69" s="4">
        <v>-23546630.000000007</v>
      </c>
      <c r="G69" s="4">
        <f t="shared" si="4"/>
        <v>-11131696.328796612</v>
      </c>
      <c r="H69" s="22">
        <f t="shared" si="5"/>
        <v>89.66375998139026</v>
      </c>
    </row>
    <row r="70" spans="1:8" ht="18.75">
      <c r="A70" s="33" t="s">
        <v>86</v>
      </c>
      <c r="B70" s="19">
        <v>2060</v>
      </c>
      <c r="C70" s="4">
        <v>466159.1</v>
      </c>
      <c r="D70" s="4">
        <v>370875</v>
      </c>
      <c r="E70" s="4">
        <v>-716178</v>
      </c>
      <c r="F70" s="4">
        <v>183472</v>
      </c>
      <c r="G70" s="4">
        <f t="shared" si="4"/>
        <v>899650</v>
      </c>
      <c r="H70" s="22">
        <f t="shared" si="5"/>
        <v>-125.61821223215458</v>
      </c>
    </row>
    <row r="71" spans="1:8" ht="37.5">
      <c r="A71" s="33" t="s">
        <v>18</v>
      </c>
      <c r="B71" s="19">
        <v>2070</v>
      </c>
      <c r="C71" s="14">
        <f>SUM(C60:C62,C66:C70)</f>
        <v>-110886677.6599881</v>
      </c>
      <c r="D71" s="14">
        <f>SUM(D60:D62,D66:D70)</f>
        <v>-123572610.65746999</v>
      </c>
      <c r="E71" s="14">
        <f>SUM(E60:E62,E66:E70)</f>
        <v>-137727409.25557566</v>
      </c>
      <c r="F71" s="14">
        <f>SUM(F60:F62,F66:F70)</f>
        <v>-123572610.65747002</v>
      </c>
      <c r="G71" s="4">
        <f t="shared" si="4"/>
        <v>14154798.59810564</v>
      </c>
      <c r="H71" s="22">
        <f t="shared" si="5"/>
        <v>-10.277401335444495</v>
      </c>
    </row>
    <row r="72" spans="1:8" ht="18.75" customHeight="1">
      <c r="A72" s="67" t="s">
        <v>101</v>
      </c>
      <c r="B72" s="68"/>
      <c r="C72" s="68"/>
      <c r="D72" s="68"/>
      <c r="E72" s="68"/>
      <c r="F72" s="68"/>
      <c r="G72" s="68"/>
      <c r="H72" s="69"/>
    </row>
    <row r="73" spans="1:8" ht="37.5">
      <c r="A73" s="34" t="s">
        <v>102</v>
      </c>
      <c r="B73" s="44">
        <v>2110</v>
      </c>
      <c r="C73" s="13">
        <v>67946969.87900001</v>
      </c>
      <c r="D73" s="13">
        <v>63704586.59671</v>
      </c>
      <c r="E73" s="13">
        <v>26995602.558889974</v>
      </c>
      <c r="F73" s="13">
        <v>29079055.535820004</v>
      </c>
      <c r="G73" s="13">
        <f aca="true" t="shared" si="6" ref="G73:G84">F73-E73</f>
        <v>2083452.9769300297</v>
      </c>
      <c r="H73" s="29">
        <f>(F73/E73)*100-100</f>
        <v>7.717749483031724</v>
      </c>
    </row>
    <row r="74" spans="1:8" ht="18.75">
      <c r="A74" s="25" t="s">
        <v>103</v>
      </c>
      <c r="B74" s="19">
        <v>2111</v>
      </c>
      <c r="C74" s="4">
        <v>16093680.42</v>
      </c>
      <c r="D74" s="4">
        <v>12415174.299999999</v>
      </c>
      <c r="E74" s="4">
        <v>5128940.111594462</v>
      </c>
      <c r="F74" s="4">
        <v>5570568.714000001</v>
      </c>
      <c r="G74" s="4">
        <f t="shared" si="6"/>
        <v>441628.6024055388</v>
      </c>
      <c r="H74" s="22">
        <f>(F74/E74)*100-100</f>
        <v>8.610523671492956</v>
      </c>
    </row>
    <row r="75" spans="1:8" ht="37.5">
      <c r="A75" s="25" t="s">
        <v>104</v>
      </c>
      <c r="B75" s="19">
        <v>2112</v>
      </c>
      <c r="C75" s="4">
        <v>37712243.779</v>
      </c>
      <c r="D75" s="4">
        <v>27870136.16639</v>
      </c>
      <c r="E75" s="4">
        <v>11492925.364723207</v>
      </c>
      <c r="F75" s="4">
        <v>12215379.693</v>
      </c>
      <c r="G75" s="4">
        <f t="shared" si="6"/>
        <v>722454.3282767925</v>
      </c>
      <c r="H75" s="22">
        <f aca="true" t="shared" si="7" ref="H75:H85">(F75/E75)*100-100</f>
        <v>6.2860786557817505</v>
      </c>
    </row>
    <row r="76" spans="1:8" ht="37.5">
      <c r="A76" s="33" t="s">
        <v>105</v>
      </c>
      <c r="B76" s="20">
        <v>2113</v>
      </c>
      <c r="C76" s="4">
        <v>-583973</v>
      </c>
      <c r="D76" s="4">
        <v>-601042.3</v>
      </c>
      <c r="E76" s="4">
        <v>-281086</v>
      </c>
      <c r="F76" s="4">
        <v>-385121.3</v>
      </c>
      <c r="G76" s="4">
        <f t="shared" si="6"/>
        <v>-104035.29999999999</v>
      </c>
      <c r="H76" s="22">
        <f t="shared" si="7"/>
        <v>37.01191094540462</v>
      </c>
    </row>
    <row r="77" spans="1:8" ht="18.75">
      <c r="A77" s="33" t="s">
        <v>106</v>
      </c>
      <c r="B77" s="20">
        <v>2114</v>
      </c>
      <c r="C77" s="4">
        <v>1040993.02</v>
      </c>
      <c r="D77" s="4">
        <v>1142902.02574</v>
      </c>
      <c r="E77" s="4">
        <v>608526.809129019</v>
      </c>
      <c r="F77" s="4">
        <v>531564</v>
      </c>
      <c r="G77" s="4"/>
      <c r="H77" s="22">
        <f t="shared" si="7"/>
        <v>-12.647398269794465</v>
      </c>
    </row>
    <row r="78" spans="1:8" ht="37.5">
      <c r="A78" s="33" t="s">
        <v>107</v>
      </c>
      <c r="B78" s="20">
        <v>2115</v>
      </c>
      <c r="C78" s="4">
        <v>2403150.2</v>
      </c>
      <c r="D78" s="4">
        <v>4060054.3000000003</v>
      </c>
      <c r="E78" s="4">
        <v>1049935.0116526748</v>
      </c>
      <c r="F78" s="4">
        <v>1500486.6</v>
      </c>
      <c r="G78" s="4"/>
      <c r="H78" s="22">
        <f t="shared" si="7"/>
        <v>42.9123310821042</v>
      </c>
    </row>
    <row r="79" spans="1:8" ht="18.75">
      <c r="A79" s="33" t="s">
        <v>108</v>
      </c>
      <c r="B79" s="20">
        <v>2116</v>
      </c>
      <c r="C79" s="4">
        <v>701074</v>
      </c>
      <c r="D79" s="4">
        <v>742429.99939</v>
      </c>
      <c r="E79" s="4">
        <v>343439.8357293</v>
      </c>
      <c r="F79" s="4">
        <v>389255.44328</v>
      </c>
      <c r="G79" s="4"/>
      <c r="H79" s="22">
        <f t="shared" si="7"/>
        <v>13.340213564163236</v>
      </c>
    </row>
    <row r="80" spans="1:8" ht="18.75">
      <c r="A80" s="33" t="s">
        <v>109</v>
      </c>
      <c r="B80" s="20">
        <v>2117</v>
      </c>
      <c r="C80" s="4">
        <v>7089800.0600000005</v>
      </c>
      <c r="D80" s="4">
        <v>14007255.43669</v>
      </c>
      <c r="E80" s="4">
        <v>6581134.365168606</v>
      </c>
      <c r="F80" s="4">
        <v>7416505.6</v>
      </c>
      <c r="G80" s="4"/>
      <c r="H80" s="22">
        <f t="shared" si="7"/>
        <v>12.693423177206185</v>
      </c>
    </row>
    <row r="81" spans="1:8" ht="37.5">
      <c r="A81" s="34" t="s">
        <v>110</v>
      </c>
      <c r="B81" s="45">
        <v>2120</v>
      </c>
      <c r="C81" s="13">
        <v>5968814.271880005</v>
      </c>
      <c r="D81" s="13">
        <v>8212539.741689996</v>
      </c>
      <c r="E81" s="13">
        <v>4297768.785749695</v>
      </c>
      <c r="F81" s="13">
        <v>4282894.12081</v>
      </c>
      <c r="G81" s="13">
        <f t="shared" si="6"/>
        <v>-14874.664939695038</v>
      </c>
      <c r="H81" s="29">
        <f t="shared" si="7"/>
        <v>-0.3461020283132825</v>
      </c>
    </row>
    <row r="82" spans="1:8" ht="37.5">
      <c r="A82" s="34" t="s">
        <v>111</v>
      </c>
      <c r="B82" s="45">
        <v>2130</v>
      </c>
      <c r="C82" s="13">
        <v>21277971.531141315</v>
      </c>
      <c r="D82" s="13">
        <v>14106344.555482998</v>
      </c>
      <c r="E82" s="13">
        <v>18218068.099614836</v>
      </c>
      <c r="F82" s="13">
        <v>10203149.650903</v>
      </c>
      <c r="G82" s="13">
        <f t="shared" si="6"/>
        <v>-8014918.448711837</v>
      </c>
      <c r="H82" s="29">
        <f t="shared" si="7"/>
        <v>-43.99433795552278</v>
      </c>
    </row>
    <row r="83" spans="1:8" ht="75">
      <c r="A83" s="35" t="s">
        <v>112</v>
      </c>
      <c r="B83" s="20">
        <v>2131</v>
      </c>
      <c r="C83" s="4">
        <v>14198622</v>
      </c>
      <c r="D83" s="4">
        <v>5945686</v>
      </c>
      <c r="E83" s="4">
        <v>13963107.719242433</v>
      </c>
      <c r="F83" s="4">
        <v>5945686</v>
      </c>
      <c r="G83" s="4">
        <f t="shared" si="6"/>
        <v>-8017421.719242433</v>
      </c>
      <c r="H83" s="22"/>
    </row>
    <row r="84" spans="1:8" ht="18.75" customHeight="1">
      <c r="A84" s="35" t="s">
        <v>113</v>
      </c>
      <c r="B84" s="20">
        <v>2133</v>
      </c>
      <c r="C84" s="4">
        <v>6782650.8311413145</v>
      </c>
      <c r="D84" s="4">
        <v>7862891.214393</v>
      </c>
      <c r="E84" s="4">
        <v>4112951.5303724017</v>
      </c>
      <c r="F84" s="4">
        <v>4136969.450903</v>
      </c>
      <c r="G84" s="4">
        <f t="shared" si="6"/>
        <v>24017.920530598145</v>
      </c>
      <c r="H84" s="22">
        <f t="shared" si="7"/>
        <v>0.5839582682469313</v>
      </c>
    </row>
    <row r="85" spans="1:8" ht="18.75">
      <c r="A85" s="30" t="s">
        <v>62</v>
      </c>
      <c r="B85" s="46">
        <v>2200</v>
      </c>
      <c r="C85" s="11">
        <v>95200835.78202131</v>
      </c>
      <c r="D85" s="11">
        <v>86030492.89388299</v>
      </c>
      <c r="E85" s="11">
        <v>49500665.4442545</v>
      </c>
      <c r="F85" s="11">
        <v>43565194.307532996</v>
      </c>
      <c r="G85" s="13">
        <f>F85-E85</f>
        <v>-5935471.136721507</v>
      </c>
      <c r="H85" s="29">
        <f t="shared" si="7"/>
        <v>-11.990689586599146</v>
      </c>
    </row>
    <row r="86" spans="1:8" ht="18.75" customHeight="1">
      <c r="A86" s="61" t="s">
        <v>32</v>
      </c>
      <c r="B86" s="59"/>
      <c r="C86" s="59"/>
      <c r="D86" s="59"/>
      <c r="E86" s="59"/>
      <c r="F86" s="59"/>
      <c r="G86" s="59"/>
      <c r="H86" s="60"/>
    </row>
    <row r="87" spans="1:8" ht="18.75">
      <c r="A87" s="30" t="s">
        <v>114</v>
      </c>
      <c r="B87" s="56">
        <v>3405</v>
      </c>
      <c r="C87" s="13">
        <v>46410653</v>
      </c>
      <c r="D87" s="13">
        <v>34386308.168400005</v>
      </c>
      <c r="E87" s="13">
        <v>39269104.14902969</v>
      </c>
      <c r="F87" s="13">
        <v>38022929.066451</v>
      </c>
      <c r="G87" s="13">
        <f aca="true" t="shared" si="8" ref="G87:G93">F87-E87</f>
        <v>-1246175.0825786889</v>
      </c>
      <c r="H87" s="29">
        <f aca="true" t="shared" si="9" ref="H87:H93">F87/E87*100-100</f>
        <v>-3.1734237629902253</v>
      </c>
    </row>
    <row r="88" spans="1:8" ht="18.75">
      <c r="A88" s="35" t="s">
        <v>115</v>
      </c>
      <c r="B88" s="24">
        <v>3030</v>
      </c>
      <c r="C88" s="4">
        <v>69823</v>
      </c>
      <c r="D88" s="4">
        <v>96900.73128</v>
      </c>
      <c r="E88" s="4">
        <v>21031</v>
      </c>
      <c r="F88" s="4">
        <v>68624.73128</v>
      </c>
      <c r="G88" s="4">
        <f t="shared" si="8"/>
        <v>47593.73128000001</v>
      </c>
      <c r="H88" s="22">
        <f t="shared" si="9"/>
        <v>226.30274965527082</v>
      </c>
    </row>
    <row r="89" spans="1:8" ht="18.75">
      <c r="A89" s="35" t="s">
        <v>116</v>
      </c>
      <c r="B89" s="24">
        <v>3195</v>
      </c>
      <c r="C89" s="4">
        <v>36358843.16660785</v>
      </c>
      <c r="D89" s="4">
        <v>42772679.69174376</v>
      </c>
      <c r="E89" s="4">
        <v>1648305.8312902376</v>
      </c>
      <c r="F89" s="4">
        <v>8423844.810102748</v>
      </c>
      <c r="G89" s="4">
        <f t="shared" si="8"/>
        <v>6775538.97881251</v>
      </c>
      <c r="H89" s="22">
        <f t="shared" si="9"/>
        <v>411.06079043042934</v>
      </c>
    </row>
    <row r="90" spans="1:8" ht="18.75">
      <c r="A90" s="35" t="s">
        <v>117</v>
      </c>
      <c r="B90" s="24">
        <v>3295</v>
      </c>
      <c r="C90" s="4">
        <v>2052264.2534621432</v>
      </c>
      <c r="D90" s="4">
        <v>-13734772.426059602</v>
      </c>
      <c r="E90" s="4">
        <v>-3682783.9871425494</v>
      </c>
      <c r="F90" s="4">
        <v>7342681.438460399</v>
      </c>
      <c r="G90" s="4">
        <f t="shared" si="8"/>
        <v>11025465.425602948</v>
      </c>
      <c r="H90" s="22">
        <f t="shared" si="9"/>
        <v>-299.37855340132353</v>
      </c>
    </row>
    <row r="91" spans="1:8" ht="18.75">
      <c r="A91" s="35" t="s">
        <v>118</v>
      </c>
      <c r="B91" s="24">
        <v>3395</v>
      </c>
      <c r="C91" s="4">
        <v>-32921447.39328</v>
      </c>
      <c r="D91" s="4">
        <v>-25752255.46578</v>
      </c>
      <c r="E91" s="4">
        <v>980253.9136558361</v>
      </c>
      <c r="F91" s="4">
        <v>-16299682.5</v>
      </c>
      <c r="G91" s="4">
        <f t="shared" si="8"/>
        <v>-17279936.413655836</v>
      </c>
      <c r="H91" s="22">
        <f t="shared" si="9"/>
        <v>-1762.8020835143295</v>
      </c>
    </row>
    <row r="92" spans="1:8" ht="18.75">
      <c r="A92" s="35" t="s">
        <v>34</v>
      </c>
      <c r="B92" s="24">
        <v>3410</v>
      </c>
      <c r="C92" s="4">
        <v>-1827029.33078</v>
      </c>
      <c r="D92" s="4">
        <v>-1145770.41542</v>
      </c>
      <c r="E92" s="4">
        <v>87252.92306581195</v>
      </c>
      <c r="F92" s="4">
        <v>-610074.75</v>
      </c>
      <c r="G92" s="4">
        <f t="shared" si="8"/>
        <v>-697327.673065812</v>
      </c>
      <c r="H92" s="22">
        <f t="shared" si="9"/>
        <v>-799.2026496806773</v>
      </c>
    </row>
    <row r="93" spans="1:8" ht="18.75">
      <c r="A93" s="30" t="s">
        <v>119</v>
      </c>
      <c r="B93" s="56">
        <v>3415</v>
      </c>
      <c r="C93" s="11">
        <f>SUM(C87,C89:C92)</f>
        <v>50073283.69600999</v>
      </c>
      <c r="D93" s="11">
        <v>36879698.065014146</v>
      </c>
      <c r="E93" s="11">
        <f>SUM(E87,E89:E92)</f>
        <v>38302132.82989903</v>
      </c>
      <c r="F93" s="11">
        <f>SUM(F87,F89:F92)</f>
        <v>36879698.065014146</v>
      </c>
      <c r="G93" s="13">
        <f t="shared" si="8"/>
        <v>-1422434.7648848817</v>
      </c>
      <c r="H93" s="29">
        <f t="shared" si="9"/>
        <v>-3.7137220822714028</v>
      </c>
    </row>
    <row r="94" spans="1:8" ht="18.75" customHeight="1">
      <c r="A94" s="70" t="s">
        <v>44</v>
      </c>
      <c r="B94" s="59"/>
      <c r="C94" s="59"/>
      <c r="D94" s="59"/>
      <c r="E94" s="59"/>
      <c r="F94" s="59"/>
      <c r="G94" s="59"/>
      <c r="H94" s="60"/>
    </row>
    <row r="95" spans="1:8" ht="18.75">
      <c r="A95" s="30" t="s">
        <v>80</v>
      </c>
      <c r="B95" s="57">
        <v>4000</v>
      </c>
      <c r="C95" s="11">
        <f>SUM(C96:C101)</f>
        <v>21692925.56001</v>
      </c>
      <c r="D95" s="11">
        <f>SUM(D96:D101)</f>
        <v>32847820.768732477</v>
      </c>
      <c r="E95" s="11">
        <f>SUM(E96:E101)</f>
        <v>21621320.450712312</v>
      </c>
      <c r="F95" s="11">
        <f>SUM(F96:F101)</f>
        <v>15415906.827633284</v>
      </c>
      <c r="G95" s="13">
        <f aca="true" t="shared" si="10" ref="G95:G100">F95-E95</f>
        <v>-6205413.623079028</v>
      </c>
      <c r="H95" s="29">
        <f>F95/E95*100-100</f>
        <v>-28.700437779574145</v>
      </c>
    </row>
    <row r="96" spans="1:8" ht="18.75">
      <c r="A96" s="25" t="s">
        <v>0</v>
      </c>
      <c r="B96" s="37">
        <v>4010</v>
      </c>
      <c r="C96" s="4">
        <v>9028324.24258</v>
      </c>
      <c r="D96" s="4">
        <v>14568936.371239979</v>
      </c>
      <c r="E96" s="4">
        <v>7880541.817118148</v>
      </c>
      <c r="F96" s="4">
        <v>7029088.365704324</v>
      </c>
      <c r="G96" s="4">
        <f t="shared" si="10"/>
        <v>-851453.4514138242</v>
      </c>
      <c r="H96" s="22">
        <f>F96/E96*100-100</f>
        <v>-10.804503943679265</v>
      </c>
    </row>
    <row r="97" spans="1:8" ht="18.75">
      <c r="A97" s="25" t="s">
        <v>1</v>
      </c>
      <c r="B97" s="36">
        <v>4020</v>
      </c>
      <c r="C97" s="4">
        <v>4194513.62841</v>
      </c>
      <c r="D97" s="4">
        <v>9165986.8309279</v>
      </c>
      <c r="E97" s="4">
        <v>6122981.5793274995</v>
      </c>
      <c r="F97" s="4">
        <v>3323757.7535270564</v>
      </c>
      <c r="G97" s="4">
        <f t="shared" si="10"/>
        <v>-2799223.825800443</v>
      </c>
      <c r="H97" s="22">
        <f aca="true" t="shared" si="11" ref="H97:H106">F97/E97*100-100</f>
        <v>-45.716678868530714</v>
      </c>
    </row>
    <row r="98" spans="1:8" ht="18.75" customHeight="1">
      <c r="A98" s="25" t="s">
        <v>15</v>
      </c>
      <c r="B98" s="37">
        <v>4030</v>
      </c>
      <c r="C98" s="4">
        <v>699684.12795</v>
      </c>
      <c r="D98" s="4">
        <v>762310.98757</v>
      </c>
      <c r="E98" s="4">
        <v>86568.57664166667</v>
      </c>
      <c r="F98" s="4">
        <v>335704.6740024836</v>
      </c>
      <c r="G98" s="4">
        <f t="shared" si="10"/>
        <v>249136.09736081693</v>
      </c>
      <c r="H98" s="22">
        <f t="shared" si="11"/>
        <v>287.79045125353747</v>
      </c>
    </row>
    <row r="99" spans="1:8" ht="18.75">
      <c r="A99" s="25" t="s">
        <v>2</v>
      </c>
      <c r="B99" s="36">
        <v>4040</v>
      </c>
      <c r="C99" s="4">
        <v>263321.38174</v>
      </c>
      <c r="D99" s="4">
        <v>590246.7427399999</v>
      </c>
      <c r="E99" s="4">
        <v>495363.2</v>
      </c>
      <c r="F99" s="4">
        <v>277058.740179421</v>
      </c>
      <c r="G99" s="4">
        <f t="shared" si="10"/>
        <v>-218304.45982057904</v>
      </c>
      <c r="H99" s="22">
        <f t="shared" si="11"/>
        <v>-44.0695755802165</v>
      </c>
    </row>
    <row r="100" spans="1:8" ht="37.5">
      <c r="A100" s="25" t="s">
        <v>20</v>
      </c>
      <c r="B100" s="37">
        <v>4050</v>
      </c>
      <c r="C100" s="4">
        <v>5436892.4</v>
      </c>
      <c r="D100" s="4">
        <v>6156998.6</v>
      </c>
      <c r="E100" s="4">
        <v>4870892.924000001</v>
      </c>
      <c r="F100" s="4">
        <v>3557446.8</v>
      </c>
      <c r="G100" s="4">
        <f t="shared" si="10"/>
        <v>-1313446.1240000008</v>
      </c>
      <c r="H100" s="22">
        <f t="shared" si="11"/>
        <v>-26.96520216094983</v>
      </c>
    </row>
    <row r="101" spans="1:8" ht="18.75">
      <c r="A101" s="25" t="s">
        <v>120</v>
      </c>
      <c r="B101" s="37">
        <v>4060</v>
      </c>
      <c r="C101" s="4">
        <v>2070189.7793299998</v>
      </c>
      <c r="D101" s="4">
        <v>1603341.2362545999</v>
      </c>
      <c r="E101" s="4">
        <v>2164972.353625</v>
      </c>
      <c r="F101" s="4">
        <v>892850.49422</v>
      </c>
      <c r="G101" s="4"/>
      <c r="H101" s="22">
        <f t="shared" si="11"/>
        <v>-58.759265783462624</v>
      </c>
    </row>
    <row r="102" spans="1:8" ht="18.75">
      <c r="A102" s="30" t="s">
        <v>81</v>
      </c>
      <c r="B102" s="44">
        <v>4000</v>
      </c>
      <c r="C102" s="11">
        <f>SUM(C103:C106)</f>
        <v>21692925.560009997</v>
      </c>
      <c r="D102" s="11">
        <f>SUM(D103:D106)</f>
        <v>32847820.768732473</v>
      </c>
      <c r="E102" s="11">
        <f>SUM(E103:E106)</f>
        <v>21621320.450712312</v>
      </c>
      <c r="F102" s="11">
        <f>SUM(F103:F106)</f>
        <v>15415906.827633286</v>
      </c>
      <c r="G102" s="13">
        <f>F102-E102</f>
        <v>-6205413.623079026</v>
      </c>
      <c r="H102" s="29">
        <f t="shared" si="11"/>
        <v>-28.700437779574145</v>
      </c>
    </row>
    <row r="103" spans="1:8" ht="18.75">
      <c r="A103" s="33" t="s">
        <v>82</v>
      </c>
      <c r="B103" s="19" t="s">
        <v>87</v>
      </c>
      <c r="C103" s="4">
        <v>2595495</v>
      </c>
      <c r="D103" s="4">
        <v>4967484.1</v>
      </c>
      <c r="E103" s="4">
        <v>2675385.5</v>
      </c>
      <c r="F103" s="4">
        <v>1689554.1</v>
      </c>
      <c r="G103" s="4">
        <f>F103-E103</f>
        <v>-985831.3999999999</v>
      </c>
      <c r="H103" s="22">
        <f t="shared" si="11"/>
        <v>-36.8482000070644</v>
      </c>
    </row>
    <row r="104" spans="1:8" ht="18.75">
      <c r="A104" s="33" t="s">
        <v>22</v>
      </c>
      <c r="B104" s="19" t="s">
        <v>88</v>
      </c>
      <c r="C104" s="4">
        <v>0</v>
      </c>
      <c r="D104" s="4">
        <v>2578</v>
      </c>
      <c r="E104" s="4">
        <v>0</v>
      </c>
      <c r="F104" s="4">
        <v>54460</v>
      </c>
      <c r="G104" s="4">
        <f>F104-E104</f>
        <v>54460</v>
      </c>
      <c r="H104" s="22"/>
    </row>
    <row r="105" spans="1:8" ht="18.75">
      <c r="A105" s="33" t="s">
        <v>83</v>
      </c>
      <c r="B105" s="19" t="s">
        <v>89</v>
      </c>
      <c r="C105" s="4">
        <v>18590328.560009997</v>
      </c>
      <c r="D105" s="4">
        <v>27675270.068732474</v>
      </c>
      <c r="E105" s="4">
        <v>18844413.557920646</v>
      </c>
      <c r="F105" s="4">
        <v>13582185.127633287</v>
      </c>
      <c r="G105" s="4">
        <f>F105-E105</f>
        <v>-5262228.430287359</v>
      </c>
      <c r="H105" s="22">
        <f t="shared" si="11"/>
        <v>-27.924607014769904</v>
      </c>
    </row>
    <row r="106" spans="1:8" ht="18.75">
      <c r="A106" s="33" t="s">
        <v>84</v>
      </c>
      <c r="B106" s="19" t="s">
        <v>90</v>
      </c>
      <c r="C106" s="4">
        <v>507102</v>
      </c>
      <c r="D106" s="4">
        <v>202488.6</v>
      </c>
      <c r="E106" s="4">
        <v>101521.3927916666</v>
      </c>
      <c r="F106" s="4">
        <v>89707.6</v>
      </c>
      <c r="G106" s="4">
        <f>F106-E106</f>
        <v>-11813.792791666594</v>
      </c>
      <c r="H106" s="22">
        <f t="shared" si="11"/>
        <v>-11.63675208427236</v>
      </c>
    </row>
    <row r="107" spans="1:8" ht="18.75" customHeight="1">
      <c r="A107" s="58" t="s">
        <v>46</v>
      </c>
      <c r="B107" s="59"/>
      <c r="C107" s="59"/>
      <c r="D107" s="59"/>
      <c r="E107" s="59"/>
      <c r="F107" s="59"/>
      <c r="G107" s="59"/>
      <c r="H107" s="60"/>
    </row>
    <row r="108" spans="1:8" ht="18.75">
      <c r="A108" s="35" t="s">
        <v>91</v>
      </c>
      <c r="B108" s="19">
        <v>5040</v>
      </c>
      <c r="C108" s="12">
        <f>(C43/C11)*100</f>
        <v>7.082394501938783</v>
      </c>
      <c r="D108" s="12">
        <f>(D43/D11)*100</f>
        <v>13.322831817756214</v>
      </c>
      <c r="E108" s="12" t="s">
        <v>123</v>
      </c>
      <c r="F108" s="12" t="s">
        <v>123</v>
      </c>
      <c r="G108" s="17">
        <f>D108-C108</f>
        <v>6.240437315817431</v>
      </c>
      <c r="H108" s="22"/>
    </row>
    <row r="109" spans="1:8" ht="18.75">
      <c r="A109" s="35" t="s">
        <v>92</v>
      </c>
      <c r="B109" s="19">
        <v>5020</v>
      </c>
      <c r="C109" s="12">
        <f>(C43/C120)*100</f>
        <v>1.1402840920178337</v>
      </c>
      <c r="D109" s="12">
        <f>(D43/D120)*100</f>
        <v>2.4860304477002657</v>
      </c>
      <c r="E109" s="12" t="s">
        <v>123</v>
      </c>
      <c r="F109" s="12" t="s">
        <v>123</v>
      </c>
      <c r="G109" s="17">
        <f>D109-C109</f>
        <v>1.345746355682432</v>
      </c>
      <c r="H109" s="22"/>
    </row>
    <row r="110" spans="1:8" ht="18.75">
      <c r="A110" s="35" t="s">
        <v>93</v>
      </c>
      <c r="B110" s="19">
        <v>5030</v>
      </c>
      <c r="C110" s="12">
        <f>(C43/C126)*100</f>
        <v>1.4871779854435303</v>
      </c>
      <c r="D110" s="12">
        <f>(D43/D126)*100</f>
        <v>3.2453767584776383</v>
      </c>
      <c r="E110" s="12" t="s">
        <v>123</v>
      </c>
      <c r="F110" s="12" t="s">
        <v>123</v>
      </c>
      <c r="G110" s="17">
        <f>D110-C110</f>
        <v>1.758198773034108</v>
      </c>
      <c r="H110" s="22"/>
    </row>
    <row r="111" spans="1:8" ht="18.75">
      <c r="A111" s="35" t="s">
        <v>52</v>
      </c>
      <c r="B111" s="19">
        <v>5110</v>
      </c>
      <c r="C111" s="47">
        <f>C126/C123</f>
        <v>3.287126448831758</v>
      </c>
      <c r="D111" s="47">
        <f>D126/D123</f>
        <v>3.273908642688584</v>
      </c>
      <c r="E111" s="47" t="s">
        <v>123</v>
      </c>
      <c r="F111" s="47" t="s">
        <v>123</v>
      </c>
      <c r="G111" s="48">
        <f>D111-C111</f>
        <v>-0.013217806143174027</v>
      </c>
      <c r="H111" s="49"/>
    </row>
    <row r="112" spans="1:8" ht="18.75">
      <c r="A112" s="35" t="s">
        <v>121</v>
      </c>
      <c r="B112" s="19">
        <v>5220</v>
      </c>
      <c r="C112" s="47">
        <f>C117/C116</f>
        <v>0.4508411466564635</v>
      </c>
      <c r="D112" s="47">
        <f>D117/D116</f>
        <v>0.5239057019242492</v>
      </c>
      <c r="E112" s="47" t="s">
        <v>123</v>
      </c>
      <c r="F112" s="47" t="s">
        <v>123</v>
      </c>
      <c r="G112" s="48">
        <f>D112-C112</f>
        <v>0.07306455526778571</v>
      </c>
      <c r="H112" s="49"/>
    </row>
    <row r="113" spans="1:8" ht="18.75" customHeight="1">
      <c r="A113" s="61" t="s">
        <v>45</v>
      </c>
      <c r="B113" s="59"/>
      <c r="C113" s="59"/>
      <c r="D113" s="59"/>
      <c r="E113" s="59"/>
      <c r="F113" s="59"/>
      <c r="G113" s="59"/>
      <c r="H113" s="60"/>
    </row>
    <row r="114" spans="1:8" ht="18.75">
      <c r="A114" s="35" t="s">
        <v>122</v>
      </c>
      <c r="B114" s="19">
        <v>6000</v>
      </c>
      <c r="C114" s="4">
        <v>1389230048</v>
      </c>
      <c r="D114" s="4">
        <v>1269529621</v>
      </c>
      <c r="E114" s="15" t="s">
        <v>123</v>
      </c>
      <c r="F114" s="15" t="s">
        <v>123</v>
      </c>
      <c r="G114" s="4">
        <f>D114-C114</f>
        <v>-119700427</v>
      </c>
      <c r="H114" s="22">
        <f>(D114/C114)*100-100</f>
        <v>-8.61631427943314</v>
      </c>
    </row>
    <row r="115" spans="1:8" ht="18.75">
      <c r="A115" s="35" t="s">
        <v>124</v>
      </c>
      <c r="B115" s="19">
        <v>6001</v>
      </c>
      <c r="C115" s="14">
        <f>C116-C117</f>
        <v>838742435</v>
      </c>
      <c r="D115" s="14">
        <f>D116-D117</f>
        <v>754152271</v>
      </c>
      <c r="E115" s="15" t="s">
        <v>123</v>
      </c>
      <c r="F115" s="15" t="s">
        <v>123</v>
      </c>
      <c r="G115" s="4">
        <f aca="true" t="shared" si="12" ref="G115:G126">D115-C115</f>
        <v>-84590164</v>
      </c>
      <c r="H115" s="22">
        <f aca="true" t="shared" si="13" ref="H115:H126">(D115/C115)*100-100</f>
        <v>-10.085356418147612</v>
      </c>
    </row>
    <row r="116" spans="1:8" ht="18.75">
      <c r="A116" s="35" t="s">
        <v>125</v>
      </c>
      <c r="B116" s="19">
        <v>6002</v>
      </c>
      <c r="C116" s="4">
        <v>1527322067</v>
      </c>
      <c r="D116" s="4">
        <v>1584039704</v>
      </c>
      <c r="E116" s="15" t="s">
        <v>123</v>
      </c>
      <c r="F116" s="15" t="s">
        <v>123</v>
      </c>
      <c r="G116" s="4">
        <f t="shared" si="12"/>
        <v>56717637</v>
      </c>
      <c r="H116" s="22">
        <f t="shared" si="13"/>
        <v>3.713534834955027</v>
      </c>
    </row>
    <row r="117" spans="1:8" ht="18.75">
      <c r="A117" s="35" t="s">
        <v>126</v>
      </c>
      <c r="B117" s="19">
        <v>6003</v>
      </c>
      <c r="C117" s="4">
        <v>688579632</v>
      </c>
      <c r="D117" s="4">
        <v>829887433</v>
      </c>
      <c r="E117" s="15" t="s">
        <v>123</v>
      </c>
      <c r="F117" s="15" t="s">
        <v>123</v>
      </c>
      <c r="G117" s="4">
        <f t="shared" si="12"/>
        <v>141307801</v>
      </c>
      <c r="H117" s="22">
        <f t="shared" si="13"/>
        <v>20.52163532481599</v>
      </c>
    </row>
    <row r="118" spans="1:8" ht="18.75">
      <c r="A118" s="35" t="s">
        <v>127</v>
      </c>
      <c r="B118" s="19">
        <v>6010</v>
      </c>
      <c r="C118" s="4">
        <v>294308589</v>
      </c>
      <c r="D118" s="4">
        <v>291504338</v>
      </c>
      <c r="E118" s="15" t="s">
        <v>123</v>
      </c>
      <c r="F118" s="15" t="s">
        <v>123</v>
      </c>
      <c r="G118" s="4">
        <f t="shared" si="12"/>
        <v>-2804251</v>
      </c>
      <c r="H118" s="22">
        <f t="shared" si="13"/>
        <v>-0.9528267623884972</v>
      </c>
    </row>
    <row r="119" spans="1:8" ht="18.75">
      <c r="A119" s="35" t="s">
        <v>128</v>
      </c>
      <c r="B119" s="19">
        <v>6011</v>
      </c>
      <c r="C119" s="4">
        <v>49193310</v>
      </c>
      <c r="D119" s="4">
        <v>36829128.30660425</v>
      </c>
      <c r="E119" s="15" t="s">
        <v>123</v>
      </c>
      <c r="F119" s="15" t="s">
        <v>123</v>
      </c>
      <c r="G119" s="4">
        <f t="shared" si="12"/>
        <v>-12364181.693395749</v>
      </c>
      <c r="H119" s="22">
        <f t="shared" si="13"/>
        <v>-25.133868189385396</v>
      </c>
    </row>
    <row r="120" spans="1:8" ht="18.75">
      <c r="A120" s="30" t="s">
        <v>63</v>
      </c>
      <c r="B120" s="44">
        <v>6020</v>
      </c>
      <c r="C120" s="13">
        <v>1683668534</v>
      </c>
      <c r="D120" s="13">
        <v>1561135803</v>
      </c>
      <c r="E120" s="18" t="s">
        <v>123</v>
      </c>
      <c r="F120" s="18" t="s">
        <v>123</v>
      </c>
      <c r="G120" s="13">
        <f t="shared" si="12"/>
        <v>-122532731</v>
      </c>
      <c r="H120" s="29">
        <f t="shared" si="13"/>
        <v>-7.277722932131482</v>
      </c>
    </row>
    <row r="121" spans="1:8" ht="18.75">
      <c r="A121" s="35" t="s">
        <v>35</v>
      </c>
      <c r="B121" s="19">
        <v>6030</v>
      </c>
      <c r="C121" s="4">
        <v>185828131</v>
      </c>
      <c r="D121" s="4">
        <v>144550661</v>
      </c>
      <c r="E121" s="15" t="s">
        <v>123</v>
      </c>
      <c r="F121" s="15" t="s">
        <v>123</v>
      </c>
      <c r="G121" s="4">
        <f t="shared" si="12"/>
        <v>-41277470</v>
      </c>
      <c r="H121" s="22">
        <f t="shared" si="13"/>
        <v>-22.21271331626319</v>
      </c>
    </row>
    <row r="122" spans="1:8" ht="18.75">
      <c r="A122" s="35" t="s">
        <v>36</v>
      </c>
      <c r="B122" s="19">
        <v>6040</v>
      </c>
      <c r="C122" s="4">
        <v>206898455</v>
      </c>
      <c r="D122" s="4">
        <v>220720554</v>
      </c>
      <c r="E122" s="15" t="s">
        <v>123</v>
      </c>
      <c r="F122" s="15" t="s">
        <v>123</v>
      </c>
      <c r="G122" s="4">
        <f t="shared" si="12"/>
        <v>13822099</v>
      </c>
      <c r="H122" s="22">
        <f t="shared" si="13"/>
        <v>6.680619727199016</v>
      </c>
    </row>
    <row r="123" spans="1:8" ht="18.75">
      <c r="A123" s="30" t="s">
        <v>64</v>
      </c>
      <c r="B123" s="19">
        <v>6050</v>
      </c>
      <c r="C123" s="11">
        <f>SUM(C121:C122)</f>
        <v>392726586</v>
      </c>
      <c r="D123" s="11">
        <f>SUM(D121:D122)</f>
        <v>365271215</v>
      </c>
      <c r="E123" s="15" t="s">
        <v>123</v>
      </c>
      <c r="F123" s="15" t="s">
        <v>123</v>
      </c>
      <c r="G123" s="13">
        <f t="shared" si="12"/>
        <v>-27455371</v>
      </c>
      <c r="H123" s="29">
        <f t="shared" si="13"/>
        <v>-6.990963173549957</v>
      </c>
    </row>
    <row r="124" spans="1:8" ht="18.75">
      <c r="A124" s="35" t="s">
        <v>129</v>
      </c>
      <c r="B124" s="19">
        <v>6060</v>
      </c>
      <c r="C124" s="4">
        <v>516038</v>
      </c>
      <c r="D124" s="4">
        <v>554387</v>
      </c>
      <c r="E124" s="15" t="s">
        <v>123</v>
      </c>
      <c r="F124" s="15" t="s">
        <v>123</v>
      </c>
      <c r="G124" s="4">
        <f t="shared" si="12"/>
        <v>38349</v>
      </c>
      <c r="H124" s="22">
        <f t="shared" si="13"/>
        <v>7.431429468372471</v>
      </c>
    </row>
    <row r="125" spans="1:8" ht="18.75">
      <c r="A125" s="35" t="s">
        <v>130</v>
      </c>
      <c r="B125" s="19">
        <v>6070</v>
      </c>
      <c r="C125" s="4">
        <v>118164002</v>
      </c>
      <c r="D125" s="4">
        <v>118179097.0273</v>
      </c>
      <c r="E125" s="15" t="s">
        <v>123</v>
      </c>
      <c r="F125" s="15" t="s">
        <v>123</v>
      </c>
      <c r="G125" s="4">
        <f t="shared" si="12"/>
        <v>15095.02730000019</v>
      </c>
      <c r="H125" s="22">
        <f t="shared" si="13"/>
        <v>0.012774641214335247</v>
      </c>
    </row>
    <row r="126" spans="1:8" ht="18.75">
      <c r="A126" s="30" t="s">
        <v>30</v>
      </c>
      <c r="B126" s="44">
        <v>6080</v>
      </c>
      <c r="C126" s="4">
        <v>1290941948</v>
      </c>
      <c r="D126" s="4">
        <v>1195864587.71386</v>
      </c>
      <c r="E126" s="18" t="s">
        <v>123</v>
      </c>
      <c r="F126" s="18" t="s">
        <v>123</v>
      </c>
      <c r="G126" s="13">
        <f t="shared" si="12"/>
        <v>-95077360.28613997</v>
      </c>
      <c r="H126" s="29">
        <f t="shared" si="13"/>
        <v>-7.3649601698542</v>
      </c>
    </row>
    <row r="127" spans="1:8" ht="18.75" customHeight="1">
      <c r="A127" s="62" t="s">
        <v>131</v>
      </c>
      <c r="B127" s="63"/>
      <c r="C127" s="63"/>
      <c r="D127" s="63"/>
      <c r="E127" s="63"/>
      <c r="F127" s="63"/>
      <c r="G127" s="63"/>
      <c r="H127" s="64"/>
    </row>
    <row r="128" spans="1:8" ht="18.75">
      <c r="A128" s="30" t="s">
        <v>132</v>
      </c>
      <c r="B128" s="38" t="s">
        <v>133</v>
      </c>
      <c r="C128" s="11">
        <f>SUM(C129:C131)</f>
        <v>33510871.20023</v>
      </c>
      <c r="D128" s="11">
        <f>SUM(D129:D131)</f>
        <v>37330031.7</v>
      </c>
      <c r="E128" s="11">
        <f>SUM(E129:E131)</f>
        <v>41837218.947795</v>
      </c>
      <c r="F128" s="11">
        <f>SUM(F129:F131)</f>
        <v>15993494.7</v>
      </c>
      <c r="G128" s="13">
        <f aca="true" t="shared" si="14" ref="G128:G135">F128-E128</f>
        <v>-25843724.247795004</v>
      </c>
      <c r="H128" s="29">
        <f>(F128/E128)*100-100</f>
        <v>-61.77208929695619</v>
      </c>
    </row>
    <row r="129" spans="1:8" ht="18.75">
      <c r="A129" s="35" t="s">
        <v>134</v>
      </c>
      <c r="B129" s="38" t="s">
        <v>135</v>
      </c>
      <c r="C129" s="4">
        <v>10809437</v>
      </c>
      <c r="D129" s="4">
        <v>16622053.1</v>
      </c>
      <c r="E129" s="4">
        <v>30137042</v>
      </c>
      <c r="F129" s="4">
        <v>8366676.1</v>
      </c>
      <c r="G129" s="4">
        <f t="shared" si="14"/>
        <v>-21770365.9</v>
      </c>
      <c r="H129" s="22">
        <f aca="true" t="shared" si="15" ref="H129:H135">(F129/E129)*100-100</f>
        <v>-72.23789879577433</v>
      </c>
    </row>
    <row r="130" spans="1:8" ht="18.75">
      <c r="A130" s="35" t="s">
        <v>136</v>
      </c>
      <c r="B130" s="38" t="s">
        <v>137</v>
      </c>
      <c r="C130" s="4">
        <v>22649883.20023</v>
      </c>
      <c r="D130" s="4">
        <v>17293095</v>
      </c>
      <c r="E130" s="4">
        <v>11700176.947795</v>
      </c>
      <c r="F130" s="4">
        <v>7605505</v>
      </c>
      <c r="G130" s="4">
        <f t="shared" si="14"/>
        <v>-4094671.947795</v>
      </c>
      <c r="H130" s="22">
        <f t="shared" si="15"/>
        <v>-34.99666685439895</v>
      </c>
    </row>
    <row r="131" spans="1:8" ht="18.75">
      <c r="A131" s="35" t="s">
        <v>138</v>
      </c>
      <c r="B131" s="38" t="s">
        <v>139</v>
      </c>
      <c r="C131" s="4">
        <v>51551</v>
      </c>
      <c r="D131" s="4">
        <v>3414883.6</v>
      </c>
      <c r="E131" s="4">
        <v>0</v>
      </c>
      <c r="F131" s="4">
        <v>21313.6</v>
      </c>
      <c r="G131" s="4">
        <f t="shared" si="14"/>
        <v>21313.6</v>
      </c>
      <c r="H131" s="22" t="e">
        <f t="shared" si="15"/>
        <v>#DIV/0!</v>
      </c>
    </row>
    <row r="132" spans="1:8" ht="18.75">
      <c r="A132" s="30" t="s">
        <v>140</v>
      </c>
      <c r="B132" s="38" t="s">
        <v>141</v>
      </c>
      <c r="C132" s="11">
        <f>SUM(C133:C135)</f>
        <v>50539812.74036</v>
      </c>
      <c r="D132" s="11">
        <f>SUM(D133:D135)</f>
        <v>54868699.778</v>
      </c>
      <c r="E132" s="11">
        <f>SUM(E133:E135)</f>
        <v>21681937.13353077</v>
      </c>
      <c r="F132" s="11">
        <f>SUM(F133:F135)</f>
        <v>18616647.778</v>
      </c>
      <c r="G132" s="13">
        <f t="shared" si="14"/>
        <v>-3065289.3555307686</v>
      </c>
      <c r="H132" s="29">
        <f t="shared" si="15"/>
        <v>-14.137525335733713</v>
      </c>
    </row>
    <row r="133" spans="1:8" ht="18.75">
      <c r="A133" s="35" t="s">
        <v>134</v>
      </c>
      <c r="B133" s="38" t="s">
        <v>142</v>
      </c>
      <c r="C133" s="4">
        <v>11987645</v>
      </c>
      <c r="D133" s="4">
        <v>20609500</v>
      </c>
      <c r="E133" s="4">
        <v>10011508</v>
      </c>
      <c r="F133" s="4">
        <v>5774023</v>
      </c>
      <c r="G133" s="4">
        <f t="shared" si="14"/>
        <v>-4237485</v>
      </c>
      <c r="H133" s="22">
        <f t="shared" si="15"/>
        <v>-42.326141076848764</v>
      </c>
    </row>
    <row r="134" spans="1:8" ht="18.75">
      <c r="A134" s="35" t="s">
        <v>136</v>
      </c>
      <c r="B134" s="38" t="s">
        <v>143</v>
      </c>
      <c r="C134" s="4">
        <v>37117806.74036</v>
      </c>
      <c r="D134" s="4">
        <v>33835574.478</v>
      </c>
      <c r="E134" s="4">
        <v>11461943.13353077</v>
      </c>
      <c r="F134" s="4">
        <v>12774950.478</v>
      </c>
      <c r="G134" s="4">
        <f t="shared" si="14"/>
        <v>1313007.3444692306</v>
      </c>
      <c r="H134" s="22">
        <f t="shared" si="15"/>
        <v>11.455364323246016</v>
      </c>
    </row>
    <row r="135" spans="1:8" ht="18.75">
      <c r="A135" s="35" t="s">
        <v>138</v>
      </c>
      <c r="B135" s="38" t="s">
        <v>144</v>
      </c>
      <c r="C135" s="4">
        <v>1434361</v>
      </c>
      <c r="D135" s="4">
        <v>423625.3</v>
      </c>
      <c r="E135" s="4">
        <v>208486</v>
      </c>
      <c r="F135" s="4">
        <v>67674.3</v>
      </c>
      <c r="G135" s="4">
        <f t="shared" si="14"/>
        <v>-140811.7</v>
      </c>
      <c r="H135" s="22">
        <f t="shared" si="15"/>
        <v>-67.54012259816007</v>
      </c>
    </row>
    <row r="136" spans="1:8" ht="18.75" customHeight="1">
      <c r="A136" s="61" t="s">
        <v>145</v>
      </c>
      <c r="B136" s="59"/>
      <c r="C136" s="59"/>
      <c r="D136" s="59"/>
      <c r="E136" s="59"/>
      <c r="F136" s="59"/>
      <c r="G136" s="59"/>
      <c r="H136" s="60"/>
    </row>
    <row r="137" spans="1:8" ht="56.25">
      <c r="A137" s="30" t="s">
        <v>146</v>
      </c>
      <c r="B137" s="38" t="s">
        <v>147</v>
      </c>
      <c r="C137" s="52">
        <f>SUM(C138:C142)</f>
        <v>424540.6666666667</v>
      </c>
      <c r="D137" s="11" t="s">
        <v>123</v>
      </c>
      <c r="E137" s="11">
        <f>SUM(E138:E142)</f>
        <v>410313.6</v>
      </c>
      <c r="F137" s="11">
        <f>SUM(F138:F142)</f>
        <v>410495.5666666667</v>
      </c>
      <c r="G137" s="13">
        <f>F137-E137</f>
        <v>181.96666666673264</v>
      </c>
      <c r="H137" s="29">
        <f>(F137/E137)*100-100</f>
        <v>0.04434819286191782</v>
      </c>
    </row>
    <row r="138" spans="1:8" ht="18.75">
      <c r="A138" s="35" t="s">
        <v>157</v>
      </c>
      <c r="B138" s="38" t="s">
        <v>148</v>
      </c>
      <c r="C138" s="10">
        <v>8</v>
      </c>
      <c r="D138" s="10" t="s">
        <v>123</v>
      </c>
      <c r="E138" s="10">
        <v>62</v>
      </c>
      <c r="F138" s="10">
        <v>33</v>
      </c>
      <c r="G138" s="4">
        <f>F138-E138</f>
        <v>-29</v>
      </c>
      <c r="H138" s="22">
        <f>(F138/E138)*100-100</f>
        <v>-46.7741935483871</v>
      </c>
    </row>
    <row r="139" spans="1:8" ht="18.75">
      <c r="A139" s="35" t="s">
        <v>158</v>
      </c>
      <c r="B139" s="38" t="s">
        <v>150</v>
      </c>
      <c r="C139" s="10">
        <v>35</v>
      </c>
      <c r="D139" s="10" t="s">
        <v>123</v>
      </c>
      <c r="E139" s="10">
        <v>53</v>
      </c>
      <c r="F139" s="10">
        <v>45</v>
      </c>
      <c r="G139" s="4">
        <f>F139-E139</f>
        <v>-8</v>
      </c>
      <c r="H139" s="22">
        <f>(F139/E139)*100-100</f>
        <v>-15.094339622641513</v>
      </c>
    </row>
    <row r="140" spans="1:8" ht="18.75">
      <c r="A140" s="25" t="s">
        <v>159</v>
      </c>
      <c r="B140" s="38" t="s">
        <v>152</v>
      </c>
      <c r="C140" s="10">
        <v>27</v>
      </c>
      <c r="D140" s="10" t="s">
        <v>123</v>
      </c>
      <c r="E140" s="10">
        <v>28</v>
      </c>
      <c r="F140" s="10">
        <v>28</v>
      </c>
      <c r="G140" s="4">
        <f>F140-E140</f>
        <v>0</v>
      </c>
      <c r="H140" s="22">
        <f>(F140/E140)*100-100</f>
        <v>0</v>
      </c>
    </row>
    <row r="141" spans="1:8" ht="18.75">
      <c r="A141" s="25" t="s">
        <v>149</v>
      </c>
      <c r="B141" s="38" t="s">
        <v>160</v>
      </c>
      <c r="C141" s="10">
        <v>18117.666666666664</v>
      </c>
      <c r="D141" s="10" t="s">
        <v>123</v>
      </c>
      <c r="E141" s="10">
        <v>17220.6</v>
      </c>
      <c r="F141" s="10">
        <v>16921.9</v>
      </c>
      <c r="G141" s="4">
        <f aca="true" t="shared" si="16" ref="G141:G144">F141-E141</f>
        <v>-298.6999999999971</v>
      </c>
      <c r="H141" s="22">
        <f aca="true" t="shared" si="17" ref="H141:H144">(F141/E141)*100-100</f>
        <v>-1.7345504802387666</v>
      </c>
    </row>
    <row r="142" spans="1:8" ht="18.75">
      <c r="A142" s="25" t="s">
        <v>151</v>
      </c>
      <c r="B142" s="38" t="s">
        <v>161</v>
      </c>
      <c r="C142" s="10">
        <v>406353</v>
      </c>
      <c r="D142" s="10" t="s">
        <v>123</v>
      </c>
      <c r="E142" s="10">
        <v>392950</v>
      </c>
      <c r="F142" s="10">
        <v>393467.6666666667</v>
      </c>
      <c r="G142" s="4">
        <f t="shared" si="16"/>
        <v>517.6666666666861</v>
      </c>
      <c r="H142" s="22">
        <f t="shared" si="17"/>
        <v>0.13173855876489426</v>
      </c>
    </row>
    <row r="143" spans="1:8" ht="18.75">
      <c r="A143" s="30" t="s">
        <v>4</v>
      </c>
      <c r="B143" s="54" t="s">
        <v>153</v>
      </c>
      <c r="C143" s="52">
        <f>C53</f>
        <v>32080494.65491</v>
      </c>
      <c r="D143" s="11" t="s">
        <v>123</v>
      </c>
      <c r="E143" s="11">
        <f>E53</f>
        <v>19818291.586922463</v>
      </c>
      <c r="F143" s="11">
        <f>F53</f>
        <v>19085336</v>
      </c>
      <c r="G143" s="13">
        <f t="shared" si="16"/>
        <v>-732955.586922463</v>
      </c>
      <c r="H143" s="29">
        <f t="shared" si="17"/>
        <v>-3.6983792659813304</v>
      </c>
    </row>
    <row r="144" spans="1:8" ht="37.5">
      <c r="A144" s="30" t="s">
        <v>163</v>
      </c>
      <c r="B144" s="54" t="s">
        <v>154</v>
      </c>
      <c r="C144" s="53">
        <f>(C143/C137)/6*1000</f>
        <v>12594.197750553145</v>
      </c>
      <c r="D144" s="16" t="s">
        <v>123</v>
      </c>
      <c r="E144" s="16">
        <f>(E143/E137)/3*1000</f>
        <v>16100.11755798692</v>
      </c>
      <c r="F144" s="16">
        <f>(F143/F137)/3*1000</f>
        <v>15497.80115367872</v>
      </c>
      <c r="G144" s="16">
        <f t="shared" si="16"/>
        <v>-602.3164043081997</v>
      </c>
      <c r="H144" s="29">
        <f t="shared" si="17"/>
        <v>-3.741068362630699</v>
      </c>
    </row>
  </sheetData>
  <mergeCells count="18">
    <mergeCell ref="A136:H136"/>
    <mergeCell ref="A59:H59"/>
    <mergeCell ref="A72:H72"/>
    <mergeCell ref="A10:H10"/>
    <mergeCell ref="A58:H58"/>
    <mergeCell ref="A86:H86"/>
    <mergeCell ref="A94:H94"/>
    <mergeCell ref="A107:H107"/>
    <mergeCell ref="A113:H113"/>
    <mergeCell ref="A127:H127"/>
    <mergeCell ref="A7:A8"/>
    <mergeCell ref="B7:B8"/>
    <mergeCell ref="C7:D7"/>
    <mergeCell ref="E7:H7"/>
    <mergeCell ref="A2:H2"/>
    <mergeCell ref="A3:H3"/>
    <mergeCell ref="A4:H4"/>
    <mergeCell ref="A5:H5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landscape" paperSize="9" scale="45" r:id="rId1"/>
  <rowBreaks count="2" manualBreakCount="2">
    <brk id="5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СИМАНИШИНА Оксана Богданівна</cp:lastModifiedBy>
  <cp:lastPrinted>2019-09-27T11:42:20Z</cp:lastPrinted>
  <dcterms:created xsi:type="dcterms:W3CDTF">2003-03-13T16:00:22Z</dcterms:created>
  <dcterms:modified xsi:type="dcterms:W3CDTF">2019-10-02T14:13:51Z</dcterms:modified>
  <cp:category/>
  <cp:version/>
  <cp:contentType/>
  <cp:contentStatus/>
</cp:coreProperties>
</file>